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PCJIC'!$A$5:$Z$41</definedName>
    <definedName name="_xlnm.Print_Area" localSheetId="0">'POAI 2019 PCJIC'!$A$1:$Z$41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Y41" i="3" l="1"/>
  <c r="X41" i="3"/>
  <c r="V41" i="3"/>
  <c r="U41" i="3"/>
  <c r="R41" i="3"/>
  <c r="Q41" i="3"/>
  <c r="O41" i="3"/>
  <c r="N41" i="3"/>
  <c r="K41" i="3"/>
  <c r="J41" i="3"/>
  <c r="H41" i="3"/>
  <c r="M39" i="3"/>
  <c r="F40" i="3"/>
  <c r="F25" i="3" l="1"/>
  <c r="F24" i="3" l="1"/>
  <c r="W15" i="3" l="1"/>
  <c r="W14" i="3" s="1"/>
  <c r="W41" i="3" s="1"/>
  <c r="F23" i="3" l="1"/>
  <c r="F22" i="3"/>
  <c r="F21" i="3"/>
  <c r="T13" i="3" l="1"/>
  <c r="F20" i="3" l="1"/>
  <c r="F19" i="3" l="1"/>
  <c r="F18" i="3"/>
  <c r="F17" i="3" l="1"/>
  <c r="F15" i="3"/>
  <c r="F16" i="3"/>
  <c r="A8" i="3"/>
  <c r="A9" i="3"/>
  <c r="A10" i="3" s="1"/>
  <c r="A11" i="3" s="1"/>
  <c r="A12" i="3" s="1"/>
  <c r="A13" i="3" s="1"/>
  <c r="A1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I7" i="3"/>
  <c r="P29" i="3"/>
  <c r="F29" i="3" s="1"/>
  <c r="L36" i="3"/>
  <c r="L41" i="3" s="1"/>
  <c r="G33" i="3"/>
  <c r="G41" i="3" s="1"/>
  <c r="P28" i="3"/>
  <c r="F28" i="3" s="1"/>
  <c r="P32" i="3"/>
  <c r="M9" i="3"/>
  <c r="M10" i="3"/>
  <c r="F10" i="3" s="1"/>
  <c r="M12" i="3"/>
  <c r="M34" i="3"/>
  <c r="F34" i="3" s="1"/>
  <c r="M13" i="3"/>
  <c r="F13" i="3" s="1"/>
  <c r="M31" i="3"/>
  <c r="F31" i="3" s="1"/>
  <c r="M27" i="3"/>
  <c r="F27" i="3" s="1"/>
  <c r="M26" i="3"/>
  <c r="T26" i="3"/>
  <c r="T41" i="3" s="1"/>
  <c r="S36" i="3"/>
  <c r="S35" i="3"/>
  <c r="F35" i="3" s="1"/>
  <c r="S9" i="3"/>
  <c r="S41" i="3" s="1"/>
  <c r="M11" i="3"/>
  <c r="F11" i="3" s="1"/>
  <c r="M37" i="3"/>
  <c r="M32" i="3"/>
  <c r="F39" i="3"/>
  <c r="F38" i="3"/>
  <c r="F37" i="3"/>
  <c r="F30" i="3"/>
  <c r="F12" i="3"/>
  <c r="F8" i="3"/>
  <c r="F33" i="3"/>
  <c r="F14" i="3"/>
  <c r="P41" i="3" l="1"/>
  <c r="F7" i="3"/>
  <c r="I41" i="3"/>
  <c r="M41" i="3"/>
  <c r="F32" i="3"/>
  <c r="F9" i="3"/>
  <c r="F36" i="3"/>
  <c r="F26" i="3"/>
  <c r="F41" i="3" l="1"/>
</calcChain>
</file>

<file path=xl/sharedStrings.xml><?xml version="1.0" encoding="utf-8"?>
<sst xmlns="http://schemas.openxmlformats.org/spreadsheetml/2006/main" count="160" uniqueCount="116">
  <si>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</si>
  <si>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</si>
  <si>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</si>
  <si>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</si>
  <si>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</si>
  <si>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</si>
  <si>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</si>
  <si>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</si>
  <si>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</si>
  <si>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</si>
  <si>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</si>
  <si>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</si>
  <si>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</si>
  <si>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</si>
  <si>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</si>
  <si>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</si>
  <si>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</si>
  <si>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</si>
  <si>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</si>
  <si>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</si>
  <si>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</si>
  <si>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</si>
  <si>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</si>
  <si>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</si>
  <si>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</si>
  <si>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</si>
  <si>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</si>
  <si>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</si>
  <si>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</si>
  <si>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</si>
  <si>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</si>
  <si>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</si>
  <si>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</si>
  <si>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</si>
  <si>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</si>
  <si>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</si>
  <si>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</si>
  <si>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</si>
  <si>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</si>
  <si>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</si>
  <si>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</si>
  <si>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</si>
  <si>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</si>
  <si>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</si>
  <si>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</si>
  <si>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</si>
  <si>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</si>
  <si>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</si>
  <si>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</si>
  <si>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</si>
  <si>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</si>
  <si>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</si>
  <si>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</si>
  <si>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</si>
  <si>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</si>
  <si>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</si>
  <si>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</si>
  <si>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</si>
  <si>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</si>
  <si>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</si>
  <si>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</si>
  <si>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</si>
  <si>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</si>
  <si>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</si>
  <si>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</si>
  <si>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</si>
  <si>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</si>
  <si>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</si>
  <si>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</si>
  <si>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</si>
  <si>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</si>
  <si>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</si>
  <si>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</si>
  <si>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</si>
  <si>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</si>
  <si>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</si>
  <si>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</si>
  <si>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</si>
  <si>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</si>
  <si>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</si>
  <si>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</si>
  <si>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</si>
  <si>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</si>
  <si>
    <t>8.6</t>
  </si>
  <si>
    <t>C.I 4600007908 SECRETARIA HACIENDA</t>
  </si>
  <si>
    <t>Se le trasladan recursos por $300.000.000  según Resolución Rectoral 201905000091 del 05 de febrero de 2019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</si>
  <si>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</si>
  <si>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</si>
  <si>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</si>
  <si>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</si>
  <si>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</si>
  <si>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</si>
  <si>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</si>
  <si>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</si>
  <si>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</si>
  <si>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</si>
  <si>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</si>
  <si>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</si>
  <si>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</si>
  <si>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</si>
  <si>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</si>
  <si>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</si>
  <si>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</si>
  <si>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</si>
  <si>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</si>
  <si>
    <t>8.10</t>
  </si>
  <si>
    <t>Contrato Universidad EAFIT – Politécnico JIC / 2019</t>
  </si>
  <si>
    <t>Se le trasladan recursos por $70.999.089 según Resolución Rectoral 201905000210 del 28 de marzo de 2019</t>
  </si>
  <si>
    <t>8.11</t>
  </si>
  <si>
    <t xml:space="preserve">CT–2019-000419 Empresas Públicas de Medellín </t>
  </si>
  <si>
    <t>Se le trasladan recursos por $250.000.000 según Resolución Rectoral 201905000245 del 05 de abril de 2019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</si>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</sst>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3" xfId="4" applyNumberFormat="1" applyFont="1" applyFill="1" applyBorder="1" applyAlignment="1">
      <alignment horizontal="center" vertical="center"/>
    </xf>
    <xf numFmtId="164" fontId="5" fillId="0" borderId="3" xfId="13" applyNumberFormat="1" applyFont="1" applyFill="1" applyBorder="1" applyAlignment="1">
      <alignment vertical="center"/>
    </xf>
    <xf numFmtId="167" fontId="2" fillId="0" borderId="14" xfId="4" applyNumberFormat="1" applyFont="1" applyFill="1" applyBorder="1" applyAlignment="1">
      <alignment horizontal="center" vertical="center"/>
    </xf>
    <xf numFmtId="167" fontId="2" fillId="0" borderId="6" xfId="4" applyNumberFormat="1" applyFont="1" applyFill="1" applyBorder="1" applyAlignment="1">
      <alignment horizontal="center" vertical="center"/>
    </xf>
    <xf numFmtId="167" fontId="2" fillId="0" borderId="13" xfId="4" applyNumberFormat="1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167" fontId="2" fillId="0" borderId="5" xfId="4" applyNumberFormat="1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>
      <alignment horizontal="center" vertical="center"/>
    </xf>
    <xf numFmtId="49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/>
    </xf>
    <xf numFmtId="167" fontId="11" fillId="0" borderId="16" xfId="3" applyNumberFormat="1" applyFont="1" applyBorder="1" applyAlignment="1">
      <alignment horizontal="center" vertical="center"/>
    </xf>
    <xf numFmtId="167" fontId="11" fillId="0" borderId="18" xfId="3" applyNumberFormat="1" applyFont="1" applyBorder="1" applyAlignment="1">
      <alignment horizontal="center" vertical="center"/>
    </xf>
    <xf numFmtId="167" fontId="11" fillId="0" borderId="22" xfId="3" applyNumberFormat="1" applyFont="1" applyBorder="1" applyAlignment="1">
      <alignment horizontal="center" vertical="center"/>
    </xf>
    <xf numFmtId="49" fontId="2" fillId="0" borderId="27" xfId="4" applyNumberFormat="1" applyFont="1" applyFill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horizontal="center" vertical="center"/>
    </xf>
    <xf numFmtId="49" fontId="13" fillId="0" borderId="2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3" xfId="3" applyFont="1" applyFill="1" applyBorder="1" applyAlignment="1">
      <alignment horizontal="center" vertical="center" wrapText="1"/>
    </xf>
    <xf numFmtId="49" fontId="2" fillId="0" borderId="13" xfId="3" applyNumberFormat="1" applyFont="1" applyFill="1" applyBorder="1" applyAlignment="1">
      <alignment horizontal="justify" vertical="center" wrapText="1"/>
    </xf>
    <xf numFmtId="49" fontId="2" fillId="0" borderId="13" xfId="3" applyNumberFormat="1" applyFont="1" applyFill="1" applyBorder="1" applyAlignment="1">
      <alignment horizontal="center" vertical="center" wrapText="1"/>
    </xf>
    <xf numFmtId="166" fontId="2" fillId="0" borderId="13" xfId="4" applyNumberFormat="1" applyFont="1" applyFill="1" applyBorder="1" applyAlignment="1">
      <alignment horizontal="center" vertical="center" wrapText="1"/>
    </xf>
    <xf numFmtId="0" fontId="2" fillId="0" borderId="13" xfId="17" applyNumberFormat="1" applyFont="1" applyFill="1" applyBorder="1" applyAlignment="1">
      <alignment horizontal="center" vertical="center" wrapText="1"/>
    </xf>
    <xf numFmtId="167" fontId="2" fillId="0" borderId="28" xfId="4" applyNumberFormat="1" applyFont="1" applyFill="1" applyBorder="1" applyAlignment="1">
      <alignment horizontal="center" vertical="center"/>
    </xf>
    <xf numFmtId="167" fontId="2" fillId="0" borderId="30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5" xfId="4" applyNumberFormat="1" applyFont="1" applyFill="1" applyBorder="1" applyAlignment="1">
      <alignment horizontal="center" vertical="center"/>
    </xf>
    <xf numFmtId="167" fontId="2" fillId="0" borderId="31" xfId="4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3" fillId="3" borderId="9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view="pageBreakPreview" zoomScaleNormal="100" zoomScaleSheetLayoutView="100" workbookViewId="0">
      <selection activeCell="A40" sqref="A40"/>
    </sheetView>
  </sheetViews>
  <sheetFormatPr baseColWidth="10" defaultRowHeight="12.75" x14ac:dyDescent="0.2"/>
  <cols>
    <col min="1" max="1" width="6.42578125" style="7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8.2851562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66"/>
      <c r="B1" s="66"/>
      <c r="C1" s="66"/>
      <c r="D1" s="68" t="s">
        <v>70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  <c r="Z1" s="6" t="s">
        <v>64</v>
      </c>
      <c r="AA1" s="5"/>
      <c r="AB1" s="5"/>
    </row>
    <row r="2" spans="1:28" ht="12.75" customHeight="1" x14ac:dyDescent="0.2">
      <c r="A2" s="66"/>
      <c r="B2" s="66"/>
      <c r="C2" s="66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62" t="s">
        <v>65</v>
      </c>
      <c r="AA2" s="5"/>
      <c r="AB2" s="5"/>
    </row>
    <row r="3" spans="1:28" ht="12.75" customHeight="1" x14ac:dyDescent="0.2">
      <c r="A3" s="66"/>
      <c r="B3" s="66"/>
      <c r="C3" s="66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3"/>
      <c r="AA3" s="5"/>
      <c r="AB3" s="5"/>
    </row>
    <row r="4" spans="1:28" ht="13.5" customHeight="1" thickBot="1" x14ac:dyDescent="0.25">
      <c r="A4" s="67"/>
      <c r="B4" s="67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63"/>
      <c r="AA4" s="5"/>
      <c r="AB4" s="5"/>
    </row>
    <row r="5" spans="1:28" ht="15" customHeight="1" x14ac:dyDescent="0.2">
      <c r="A5" s="64" t="s">
        <v>66</v>
      </c>
      <c r="B5" s="58" t="s">
        <v>1</v>
      </c>
      <c r="C5" s="60" t="s">
        <v>67</v>
      </c>
      <c r="D5" s="58" t="s">
        <v>2</v>
      </c>
      <c r="E5" s="58" t="s">
        <v>69</v>
      </c>
      <c r="F5" s="72" t="s">
        <v>62</v>
      </c>
      <c r="G5" s="76" t="s">
        <v>58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77"/>
      <c r="Z5" s="74" t="s">
        <v>0</v>
      </c>
    </row>
    <row r="6" spans="1:28" ht="51.75" thickBot="1" x14ac:dyDescent="0.25">
      <c r="A6" s="65"/>
      <c r="B6" s="59"/>
      <c r="C6" s="61"/>
      <c r="D6" s="59"/>
      <c r="E6" s="59"/>
      <c r="F6" s="73"/>
      <c r="G6" s="25" t="s">
        <v>3</v>
      </c>
      <c r="H6" s="26" t="s">
        <v>4</v>
      </c>
      <c r="I6" s="26" t="s">
        <v>59</v>
      </c>
      <c r="J6" s="26" t="s">
        <v>60</v>
      </c>
      <c r="K6" s="26" t="s">
        <v>63</v>
      </c>
      <c r="L6" s="26" t="s">
        <v>5</v>
      </c>
      <c r="M6" s="26" t="s">
        <v>6</v>
      </c>
      <c r="N6" s="26" t="s">
        <v>7</v>
      </c>
      <c r="O6" s="26" t="s">
        <v>87</v>
      </c>
      <c r="P6" s="26" t="s">
        <v>8</v>
      </c>
      <c r="Q6" s="26" t="s">
        <v>61</v>
      </c>
      <c r="R6" s="26" t="s">
        <v>88</v>
      </c>
      <c r="S6" s="26" t="s">
        <v>9</v>
      </c>
      <c r="T6" s="26" t="s">
        <v>10</v>
      </c>
      <c r="U6" s="26" t="s">
        <v>86</v>
      </c>
      <c r="V6" s="26" t="s">
        <v>11</v>
      </c>
      <c r="W6" s="26" t="s">
        <v>12</v>
      </c>
      <c r="X6" s="26" t="s">
        <v>13</v>
      </c>
      <c r="Y6" s="27" t="s">
        <v>14</v>
      </c>
      <c r="Z6" s="75"/>
    </row>
    <row r="7" spans="1:28" ht="38.25" x14ac:dyDescent="0.2">
      <c r="A7" s="42">
        <v>1</v>
      </c>
      <c r="B7" s="43" t="s">
        <v>15</v>
      </c>
      <c r="C7" s="44" t="s">
        <v>16</v>
      </c>
      <c r="D7" s="45" t="s">
        <v>17</v>
      </c>
      <c r="E7" s="46">
        <v>2051070114</v>
      </c>
      <c r="F7" s="47">
        <f t="shared" ref="F7:F39" si="0">SUM(G7:Y7)</f>
        <v>18723678767</v>
      </c>
      <c r="G7" s="23"/>
      <c r="H7" s="24"/>
      <c r="I7" s="39">
        <f>18028443998+1102400000-407165231</f>
        <v>18723678767</v>
      </c>
      <c r="J7" s="38"/>
      <c r="K7" s="38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8"/>
      <c r="Z7" s="36"/>
    </row>
    <row r="8" spans="1:28" ht="63.75" x14ac:dyDescent="0.2">
      <c r="A8" s="2">
        <f>A7+1</f>
        <v>2</v>
      </c>
      <c r="B8" s="11" t="s">
        <v>18</v>
      </c>
      <c r="C8" s="12" t="s">
        <v>16</v>
      </c>
      <c r="D8" s="13" t="s">
        <v>17</v>
      </c>
      <c r="E8" s="8">
        <v>2051070115</v>
      </c>
      <c r="F8" s="22">
        <f t="shared" si="0"/>
        <v>21670886537</v>
      </c>
      <c r="G8" s="20"/>
      <c r="H8" s="14"/>
      <c r="I8" s="37">
        <v>4554432135</v>
      </c>
      <c r="J8" s="37">
        <v>17116454402</v>
      </c>
      <c r="K8" s="37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9"/>
      <c r="Z8" s="30"/>
    </row>
    <row r="9" spans="1:28" ht="51" x14ac:dyDescent="0.2">
      <c r="A9" s="2">
        <f>A8+1</f>
        <v>3</v>
      </c>
      <c r="B9" s="11" t="s">
        <v>19</v>
      </c>
      <c r="C9" s="12" t="s">
        <v>16</v>
      </c>
      <c r="D9" s="13" t="s">
        <v>20</v>
      </c>
      <c r="E9" s="9">
        <v>2051150102</v>
      </c>
      <c r="F9" s="22">
        <f t="shared" si="0"/>
        <v>1278500000</v>
      </c>
      <c r="G9" s="20"/>
      <c r="H9" s="14"/>
      <c r="I9" s="14"/>
      <c r="J9" s="14"/>
      <c r="K9" s="14"/>
      <c r="L9" s="14"/>
      <c r="M9" s="14">
        <f>200000000*1.04+20000000+10500000</f>
        <v>238500000</v>
      </c>
      <c r="N9" s="14"/>
      <c r="O9" s="14"/>
      <c r="P9" s="14"/>
      <c r="Q9" s="14"/>
      <c r="R9" s="14"/>
      <c r="S9" s="14">
        <f>1000000000*1.04</f>
        <v>1040000000</v>
      </c>
      <c r="T9" s="14"/>
      <c r="U9" s="14"/>
      <c r="V9" s="14"/>
      <c r="W9" s="14"/>
      <c r="X9" s="14"/>
      <c r="Y9" s="29"/>
      <c r="Z9" s="31"/>
    </row>
    <row r="10" spans="1:28" ht="38.25" x14ac:dyDescent="0.2">
      <c r="A10" s="2">
        <f t="shared" ref="A10:A40" si="1">A9+1</f>
        <v>4</v>
      </c>
      <c r="B10" s="11" t="s">
        <v>21</v>
      </c>
      <c r="C10" s="12" t="s">
        <v>16</v>
      </c>
      <c r="D10" s="15" t="s">
        <v>22</v>
      </c>
      <c r="E10" s="10">
        <v>2051130103</v>
      </c>
      <c r="F10" s="22">
        <f t="shared" si="0"/>
        <v>326080000</v>
      </c>
      <c r="G10" s="20"/>
      <c r="H10" s="14"/>
      <c r="I10" s="14"/>
      <c r="J10" s="14"/>
      <c r="K10" s="14"/>
      <c r="L10" s="14"/>
      <c r="M10" s="14">
        <f>170000000*1.04+19280000</f>
        <v>196080000</v>
      </c>
      <c r="N10" s="14">
        <v>130000000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9"/>
      <c r="Z10" s="32"/>
    </row>
    <row r="11" spans="1:28" ht="63.75" x14ac:dyDescent="0.2">
      <c r="A11" s="2">
        <f t="shared" si="1"/>
        <v>5</v>
      </c>
      <c r="B11" s="11" t="s">
        <v>23</v>
      </c>
      <c r="C11" s="12" t="s">
        <v>16</v>
      </c>
      <c r="D11" s="15" t="s">
        <v>24</v>
      </c>
      <c r="E11" s="10">
        <v>2091310102</v>
      </c>
      <c r="F11" s="22">
        <f t="shared" si="0"/>
        <v>93600000</v>
      </c>
      <c r="G11" s="20"/>
      <c r="H11" s="14"/>
      <c r="I11" s="3"/>
      <c r="J11" s="3"/>
      <c r="K11" s="3"/>
      <c r="L11" s="14"/>
      <c r="M11" s="14">
        <f>90000000*1.04</f>
        <v>93600000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29"/>
      <c r="Z11" s="31"/>
    </row>
    <row r="12" spans="1:28" ht="38.25" x14ac:dyDescent="0.2">
      <c r="A12" s="2">
        <f t="shared" si="1"/>
        <v>6</v>
      </c>
      <c r="B12" s="11" t="s">
        <v>25</v>
      </c>
      <c r="C12" s="12" t="s">
        <v>16</v>
      </c>
      <c r="D12" s="12" t="s">
        <v>26</v>
      </c>
      <c r="E12" s="10">
        <v>2051070116</v>
      </c>
      <c r="F12" s="22">
        <f t="shared" si="0"/>
        <v>350000000</v>
      </c>
      <c r="G12" s="20"/>
      <c r="H12" s="14"/>
      <c r="I12" s="14"/>
      <c r="J12" s="14"/>
      <c r="K12" s="14"/>
      <c r="L12" s="14"/>
      <c r="M12" s="14">
        <f>300000000+28160000+21840000</f>
        <v>350000000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s="31"/>
    </row>
    <row r="13" spans="1:28" ht="45" x14ac:dyDescent="0.2">
      <c r="A13" s="2">
        <f t="shared" si="1"/>
        <v>7</v>
      </c>
      <c r="B13" s="11" t="s">
        <v>27</v>
      </c>
      <c r="C13" s="12" t="s">
        <v>16</v>
      </c>
      <c r="D13" s="4" t="s">
        <v>28</v>
      </c>
      <c r="E13" s="10">
        <v>2061080325</v>
      </c>
      <c r="F13" s="22">
        <f t="shared" si="0"/>
        <v>697494869</v>
      </c>
      <c r="G13" s="20"/>
      <c r="H13" s="14"/>
      <c r="I13" s="14"/>
      <c r="J13" s="14"/>
      <c r="K13" s="14"/>
      <c r="L13" s="14"/>
      <c r="M13" s="14">
        <f>60000000*1.04</f>
        <v>62400000</v>
      </c>
      <c r="N13" s="14"/>
      <c r="O13" s="14"/>
      <c r="P13" s="3"/>
      <c r="Q13" s="14"/>
      <c r="R13" s="14">
        <v>7122150</v>
      </c>
      <c r="S13" s="14"/>
      <c r="T13" s="14">
        <f>(603225000*1.04)</f>
        <v>627354000</v>
      </c>
      <c r="U13" s="14">
        <v>618719</v>
      </c>
      <c r="V13" s="14"/>
      <c r="W13" s="14"/>
      <c r="X13" s="14"/>
      <c r="Y13" s="29"/>
      <c r="Z13" s="40" t="s">
        <v>92</v>
      </c>
    </row>
    <row r="14" spans="1:28" ht="51" x14ac:dyDescent="0.2">
      <c r="A14" s="2">
        <f t="shared" si="1"/>
        <v>8</v>
      </c>
      <c r="B14" s="11" t="s">
        <v>12</v>
      </c>
      <c r="C14" s="12" t="s">
        <v>29</v>
      </c>
      <c r="D14" s="4" t="s">
        <v>30</v>
      </c>
      <c r="E14" s="4" t="s">
        <v>68</v>
      </c>
      <c r="F14" s="22">
        <f t="shared" si="0"/>
        <v>16074545799</v>
      </c>
      <c r="G14" s="20"/>
      <c r="H14" s="14"/>
      <c r="I14" s="14"/>
      <c r="J14" s="14"/>
      <c r="K14" s="14"/>
      <c r="L14" s="14"/>
      <c r="M14" s="14"/>
      <c r="N14" s="14"/>
      <c r="O14" s="14"/>
      <c r="P14" s="3"/>
      <c r="Q14" s="14"/>
      <c r="R14" s="14"/>
      <c r="S14" s="14"/>
      <c r="T14" s="14"/>
      <c r="U14" s="14"/>
      <c r="V14" s="14"/>
      <c r="W14" s="14">
        <f>(17235000000*1.04)-W15-W16-W17-W18-W19-W20-W21-W22-W23-W24-W25</f>
        <v>16074545799</v>
      </c>
      <c r="X14" s="14"/>
      <c r="Y14" s="29"/>
      <c r="Z14" s="30"/>
    </row>
    <row r="15" spans="1:28" ht="38.25" x14ac:dyDescent="0.2">
      <c r="A15" s="2" t="s">
        <v>73</v>
      </c>
      <c r="B15" s="11" t="s">
        <v>71</v>
      </c>
      <c r="C15" s="12" t="s">
        <v>16</v>
      </c>
      <c r="D15" s="4" t="s">
        <v>28</v>
      </c>
      <c r="E15" s="10">
        <v>2061080326</v>
      </c>
      <c r="F15" s="22">
        <f t="shared" si="0"/>
        <v>40867692</v>
      </c>
      <c r="G15" s="20"/>
      <c r="H15" s="14"/>
      <c r="I15" s="14"/>
      <c r="J15" s="14"/>
      <c r="K15" s="14"/>
      <c r="L15" s="14"/>
      <c r="M15" s="14"/>
      <c r="N15" s="14"/>
      <c r="O15" s="14"/>
      <c r="P15" s="3"/>
      <c r="Q15" s="14"/>
      <c r="R15" s="14"/>
      <c r="S15" s="14"/>
      <c r="T15" s="14"/>
      <c r="U15" s="14"/>
      <c r="V15" s="14"/>
      <c r="W15" s="14">
        <f>14735762+26131930</f>
        <v>40867692</v>
      </c>
      <c r="X15" s="14"/>
      <c r="Y15" s="29"/>
      <c r="Z15" s="40" t="s">
        <v>104</v>
      </c>
    </row>
    <row r="16" spans="1:28" ht="38.25" x14ac:dyDescent="0.2">
      <c r="A16" s="2" t="s">
        <v>74</v>
      </c>
      <c r="B16" s="11" t="s">
        <v>72</v>
      </c>
      <c r="C16" s="12" t="s">
        <v>16</v>
      </c>
      <c r="D16" s="4" t="s">
        <v>28</v>
      </c>
      <c r="E16" s="10">
        <v>2061080328</v>
      </c>
      <c r="F16" s="22">
        <f t="shared" si="0"/>
        <v>16109792</v>
      </c>
      <c r="G16" s="20"/>
      <c r="H16" s="14"/>
      <c r="I16" s="14"/>
      <c r="J16" s="14"/>
      <c r="K16" s="14"/>
      <c r="L16" s="14"/>
      <c r="M16" s="14"/>
      <c r="N16" s="14"/>
      <c r="O16" s="14"/>
      <c r="P16" s="3"/>
      <c r="Q16" s="14"/>
      <c r="R16" s="14"/>
      <c r="S16" s="14"/>
      <c r="T16" s="14"/>
      <c r="U16" s="14"/>
      <c r="V16" s="14"/>
      <c r="W16" s="14">
        <v>16109792</v>
      </c>
      <c r="X16" s="14"/>
      <c r="Y16" s="29"/>
      <c r="Z16" s="30"/>
    </row>
    <row r="17" spans="1:26" ht="51" x14ac:dyDescent="0.2">
      <c r="A17" s="2" t="s">
        <v>75</v>
      </c>
      <c r="B17" s="11" t="s">
        <v>76</v>
      </c>
      <c r="C17" s="12" t="s">
        <v>29</v>
      </c>
      <c r="D17" s="4" t="s">
        <v>30</v>
      </c>
      <c r="E17" s="10">
        <v>4231910243</v>
      </c>
      <c r="F17" s="22">
        <f t="shared" si="0"/>
        <v>243565023</v>
      </c>
      <c r="G17" s="20"/>
      <c r="H17" s="14"/>
      <c r="I17" s="14"/>
      <c r="J17" s="14"/>
      <c r="K17" s="14"/>
      <c r="L17" s="14"/>
      <c r="M17" s="14"/>
      <c r="N17" s="14"/>
      <c r="O17" s="14"/>
      <c r="P17" s="3"/>
      <c r="Q17" s="14"/>
      <c r="R17" s="14"/>
      <c r="S17" s="14"/>
      <c r="T17" s="14"/>
      <c r="U17" s="14"/>
      <c r="V17" s="14"/>
      <c r="W17" s="14">
        <v>243565023</v>
      </c>
      <c r="X17" s="14"/>
      <c r="Y17" s="29"/>
      <c r="Z17" s="30"/>
    </row>
    <row r="18" spans="1:26" ht="51" x14ac:dyDescent="0.2">
      <c r="A18" s="2" t="s">
        <v>77</v>
      </c>
      <c r="B18" s="11" t="s">
        <v>79</v>
      </c>
      <c r="C18" s="12" t="s">
        <v>29</v>
      </c>
      <c r="D18" s="4" t="s">
        <v>30</v>
      </c>
      <c r="E18" s="10">
        <v>4231910217</v>
      </c>
      <c r="F18" s="22">
        <f t="shared" si="0"/>
        <v>43707780</v>
      </c>
      <c r="G18" s="20"/>
      <c r="H18" s="14"/>
      <c r="I18" s="14"/>
      <c r="J18" s="14"/>
      <c r="K18" s="14"/>
      <c r="L18" s="14"/>
      <c r="M18" s="14"/>
      <c r="N18" s="14"/>
      <c r="O18" s="14"/>
      <c r="P18" s="3"/>
      <c r="Q18" s="14"/>
      <c r="R18" s="14"/>
      <c r="S18" s="14"/>
      <c r="T18" s="14"/>
      <c r="U18" s="14"/>
      <c r="V18" s="14"/>
      <c r="W18" s="14">
        <v>43707780</v>
      </c>
      <c r="X18" s="14"/>
      <c r="Y18" s="29"/>
      <c r="Z18" s="40" t="s">
        <v>81</v>
      </c>
    </row>
    <row r="19" spans="1:26" ht="51" x14ac:dyDescent="0.2">
      <c r="A19" s="2" t="s">
        <v>78</v>
      </c>
      <c r="B19" s="11" t="s">
        <v>80</v>
      </c>
      <c r="C19" s="12" t="s">
        <v>29</v>
      </c>
      <c r="D19" s="4" t="s">
        <v>30</v>
      </c>
      <c r="E19" s="10">
        <v>4231910242</v>
      </c>
      <c r="F19" s="22">
        <f t="shared" si="0"/>
        <v>43570401</v>
      </c>
      <c r="G19" s="20"/>
      <c r="H19" s="14"/>
      <c r="I19" s="14"/>
      <c r="J19" s="14"/>
      <c r="K19" s="14"/>
      <c r="L19" s="14"/>
      <c r="M19" s="14"/>
      <c r="N19" s="14"/>
      <c r="O19" s="14"/>
      <c r="P19" s="3"/>
      <c r="Q19" s="14"/>
      <c r="R19" s="14"/>
      <c r="S19" s="14"/>
      <c r="T19" s="14"/>
      <c r="U19" s="14"/>
      <c r="V19" s="14"/>
      <c r="W19" s="14">
        <v>43570401</v>
      </c>
      <c r="X19" s="14"/>
      <c r="Y19" s="29"/>
      <c r="Z19" s="40" t="s">
        <v>82</v>
      </c>
    </row>
    <row r="20" spans="1:26" ht="51" x14ac:dyDescent="0.2">
      <c r="A20" s="2" t="s">
        <v>83</v>
      </c>
      <c r="B20" s="41" t="s">
        <v>84</v>
      </c>
      <c r="C20" s="12" t="s">
        <v>29</v>
      </c>
      <c r="D20" s="4" t="s">
        <v>30</v>
      </c>
      <c r="E20" s="10">
        <v>4231910233</v>
      </c>
      <c r="F20" s="22">
        <f t="shared" si="0"/>
        <v>300000000</v>
      </c>
      <c r="G20" s="20"/>
      <c r="H20" s="14"/>
      <c r="I20" s="14"/>
      <c r="J20" s="14"/>
      <c r="K20" s="14"/>
      <c r="L20" s="14"/>
      <c r="M20" s="14"/>
      <c r="N20" s="14"/>
      <c r="O20" s="14"/>
      <c r="P20" s="3"/>
      <c r="Q20" s="14"/>
      <c r="R20" s="14"/>
      <c r="S20" s="14"/>
      <c r="T20" s="14"/>
      <c r="U20" s="14"/>
      <c r="V20" s="14"/>
      <c r="W20" s="14">
        <v>300000000</v>
      </c>
      <c r="X20" s="14"/>
      <c r="Y20" s="29"/>
      <c r="Z20" s="40" t="s">
        <v>85</v>
      </c>
    </row>
    <row r="21" spans="1:26" ht="51" x14ac:dyDescent="0.2">
      <c r="A21" s="2" t="s">
        <v>95</v>
      </c>
      <c r="B21" s="41" t="s">
        <v>101</v>
      </c>
      <c r="C21" s="12" t="s">
        <v>29</v>
      </c>
      <c r="D21" s="4" t="s">
        <v>30</v>
      </c>
      <c r="E21" s="10">
        <v>4231910245</v>
      </c>
      <c r="F21" s="22">
        <f t="shared" si="0"/>
        <v>558714796</v>
      </c>
      <c r="G21" s="20"/>
      <c r="H21" s="14"/>
      <c r="I21" s="14"/>
      <c r="J21" s="14"/>
      <c r="K21" s="14"/>
      <c r="L21" s="14"/>
      <c r="M21" s="14"/>
      <c r="N21" s="14"/>
      <c r="O21" s="14"/>
      <c r="P21" s="3"/>
      <c r="Q21" s="14"/>
      <c r="R21" s="14"/>
      <c r="S21" s="14"/>
      <c r="T21" s="14"/>
      <c r="U21" s="14"/>
      <c r="V21" s="14"/>
      <c r="W21" s="14">
        <v>558714796</v>
      </c>
      <c r="X21" s="14"/>
      <c r="Y21" s="29"/>
      <c r="Z21" s="40" t="s">
        <v>102</v>
      </c>
    </row>
    <row r="22" spans="1:26" ht="51" x14ac:dyDescent="0.2">
      <c r="A22" s="2" t="s">
        <v>96</v>
      </c>
      <c r="B22" s="41" t="s">
        <v>98</v>
      </c>
      <c r="C22" s="12" t="s">
        <v>29</v>
      </c>
      <c r="D22" s="4" t="s">
        <v>30</v>
      </c>
      <c r="E22" s="10">
        <v>4231910246</v>
      </c>
      <c r="F22" s="22">
        <f t="shared" si="0"/>
        <v>26450000</v>
      </c>
      <c r="G22" s="20"/>
      <c r="H22" s="14"/>
      <c r="I22" s="14"/>
      <c r="J22" s="14"/>
      <c r="K22" s="14"/>
      <c r="L22" s="14"/>
      <c r="M22" s="14"/>
      <c r="N22" s="14"/>
      <c r="O22" s="14"/>
      <c r="P22" s="3"/>
      <c r="Q22" s="14"/>
      <c r="R22" s="14"/>
      <c r="S22" s="14"/>
      <c r="T22" s="14"/>
      <c r="U22" s="14"/>
      <c r="V22" s="14"/>
      <c r="W22" s="14">
        <v>26450000</v>
      </c>
      <c r="X22" s="14"/>
      <c r="Y22" s="29"/>
      <c r="Z22" s="40" t="s">
        <v>99</v>
      </c>
    </row>
    <row r="23" spans="1:26" ht="51" x14ac:dyDescent="0.2">
      <c r="A23" s="2" t="s">
        <v>97</v>
      </c>
      <c r="B23" s="41" t="s">
        <v>103</v>
      </c>
      <c r="C23" s="12" t="s">
        <v>29</v>
      </c>
      <c r="D23" s="4" t="s">
        <v>30</v>
      </c>
      <c r="E23" s="10">
        <v>4231910247</v>
      </c>
      <c r="F23" s="22">
        <f t="shared" si="0"/>
        <v>255869628</v>
      </c>
      <c r="G23" s="20"/>
      <c r="H23" s="14"/>
      <c r="I23" s="14"/>
      <c r="J23" s="14"/>
      <c r="K23" s="14"/>
      <c r="L23" s="14"/>
      <c r="M23" s="14"/>
      <c r="N23" s="14"/>
      <c r="O23" s="14"/>
      <c r="P23" s="3"/>
      <c r="Q23" s="14"/>
      <c r="R23" s="14"/>
      <c r="S23" s="14"/>
      <c r="T23" s="14"/>
      <c r="U23" s="14"/>
      <c r="V23" s="14"/>
      <c r="W23" s="14">
        <v>255869628</v>
      </c>
      <c r="X23" s="14"/>
      <c r="Y23" s="29"/>
      <c r="Z23" s="40" t="s">
        <v>100</v>
      </c>
    </row>
    <row r="24" spans="1:26" ht="51" x14ac:dyDescent="0.2">
      <c r="A24" s="2" t="s">
        <v>105</v>
      </c>
      <c r="B24" s="41" t="s">
        <v>106</v>
      </c>
      <c r="C24" s="12" t="s">
        <v>29</v>
      </c>
      <c r="D24" s="4" t="s">
        <v>30</v>
      </c>
      <c r="E24" s="10">
        <v>4231910248</v>
      </c>
      <c r="F24" s="22">
        <f t="shared" ref="F24:F25" si="2">SUM(G24:Y24)</f>
        <v>70999089</v>
      </c>
      <c r="G24" s="20"/>
      <c r="H24" s="14"/>
      <c r="I24" s="14"/>
      <c r="J24" s="14"/>
      <c r="K24" s="14"/>
      <c r="L24" s="14"/>
      <c r="M24" s="14"/>
      <c r="N24" s="14"/>
      <c r="O24" s="14"/>
      <c r="P24" s="3"/>
      <c r="Q24" s="14"/>
      <c r="R24" s="14"/>
      <c r="S24" s="14"/>
      <c r="T24" s="14"/>
      <c r="U24" s="14"/>
      <c r="V24" s="14"/>
      <c r="W24" s="14">
        <v>70999089</v>
      </c>
      <c r="X24" s="14"/>
      <c r="Y24" s="29"/>
      <c r="Z24" s="40" t="s">
        <v>107</v>
      </c>
    </row>
    <row r="25" spans="1:26" ht="51" x14ac:dyDescent="0.2">
      <c r="A25" s="2" t="s">
        <v>108</v>
      </c>
      <c r="B25" s="41" t="s">
        <v>109</v>
      </c>
      <c r="C25" s="12" t="s">
        <v>29</v>
      </c>
      <c r="D25" s="10" t="s">
        <v>30</v>
      </c>
      <c r="E25" s="10">
        <v>4231910249</v>
      </c>
      <c r="F25" s="22">
        <f t="shared" si="2"/>
        <v>250000000</v>
      </c>
      <c r="G25" s="20"/>
      <c r="H25" s="14"/>
      <c r="I25" s="14"/>
      <c r="J25" s="14"/>
      <c r="K25" s="14"/>
      <c r="L25" s="14"/>
      <c r="M25" s="14"/>
      <c r="N25" s="14"/>
      <c r="O25" s="14"/>
      <c r="P25" s="3"/>
      <c r="Q25" s="14"/>
      <c r="R25" s="14"/>
      <c r="S25" s="14"/>
      <c r="T25" s="14"/>
      <c r="U25" s="14"/>
      <c r="V25" s="14"/>
      <c r="W25" s="14">
        <v>250000000</v>
      </c>
      <c r="X25" s="14"/>
      <c r="Y25" s="29"/>
      <c r="Z25" s="40" t="s">
        <v>110</v>
      </c>
    </row>
    <row r="26" spans="1:26" ht="76.5" x14ac:dyDescent="0.2">
      <c r="A26" s="2">
        <f>A14+1</f>
        <v>9</v>
      </c>
      <c r="B26" s="11" t="s">
        <v>31</v>
      </c>
      <c r="C26" s="12" t="s">
        <v>29</v>
      </c>
      <c r="D26" s="12" t="s">
        <v>32</v>
      </c>
      <c r="E26" s="10">
        <v>4211670131</v>
      </c>
      <c r="F26" s="22">
        <f t="shared" si="0"/>
        <v>772154000</v>
      </c>
      <c r="G26" s="20"/>
      <c r="H26" s="14"/>
      <c r="I26" s="14"/>
      <c r="J26" s="14"/>
      <c r="K26" s="14"/>
      <c r="L26" s="14"/>
      <c r="M26" s="14">
        <f>120000000*1.04+20000000</f>
        <v>144800000</v>
      </c>
      <c r="N26" s="14"/>
      <c r="O26" s="14"/>
      <c r="P26" s="14"/>
      <c r="Q26" s="14"/>
      <c r="R26" s="14"/>
      <c r="S26" s="14"/>
      <c r="T26" s="14">
        <f>603225000*1.04</f>
        <v>627354000</v>
      </c>
      <c r="U26" s="14"/>
      <c r="V26" s="14"/>
      <c r="W26" s="14"/>
      <c r="X26" s="14"/>
      <c r="Y26" s="29"/>
      <c r="Z26" s="30"/>
    </row>
    <row r="27" spans="1:26" ht="38.25" x14ac:dyDescent="0.2">
      <c r="A27" s="2">
        <f t="shared" si="1"/>
        <v>10</v>
      </c>
      <c r="B27" s="11" t="s">
        <v>33</v>
      </c>
      <c r="C27" s="12" t="s">
        <v>29</v>
      </c>
      <c r="D27" s="4" t="s">
        <v>34</v>
      </c>
      <c r="E27" s="10">
        <v>4251800110</v>
      </c>
      <c r="F27" s="22">
        <f t="shared" si="0"/>
        <v>332800000</v>
      </c>
      <c r="G27" s="20"/>
      <c r="H27" s="14"/>
      <c r="I27" s="14"/>
      <c r="J27" s="14"/>
      <c r="K27" s="14"/>
      <c r="L27" s="14"/>
      <c r="M27" s="14">
        <f>320000000*1.04</f>
        <v>332800000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Z27" s="31"/>
    </row>
    <row r="28" spans="1:26" ht="63.75" x14ac:dyDescent="0.2">
      <c r="A28" s="2">
        <f t="shared" si="1"/>
        <v>11</v>
      </c>
      <c r="B28" s="11" t="s">
        <v>35</v>
      </c>
      <c r="C28" s="12" t="s">
        <v>29</v>
      </c>
      <c r="D28" s="4" t="s">
        <v>36</v>
      </c>
      <c r="E28" s="10">
        <v>2141440117</v>
      </c>
      <c r="F28" s="22">
        <f t="shared" si="0"/>
        <v>277918960.5</v>
      </c>
      <c r="G28" s="20"/>
      <c r="H28" s="14"/>
      <c r="I28" s="14"/>
      <c r="J28" s="14"/>
      <c r="K28" s="14"/>
      <c r="L28" s="14"/>
      <c r="M28" s="14"/>
      <c r="N28" s="14"/>
      <c r="O28" s="14"/>
      <c r="P28" s="14">
        <f>1103375842/4+2075000</f>
        <v>277918960.5</v>
      </c>
      <c r="Q28" s="14"/>
      <c r="R28" s="14"/>
      <c r="S28" s="14"/>
      <c r="T28" s="14"/>
      <c r="U28" s="14"/>
      <c r="V28" s="14"/>
      <c r="W28" s="14"/>
      <c r="X28" s="14"/>
      <c r="Y28" s="29"/>
      <c r="Z28" s="31"/>
    </row>
    <row r="29" spans="1:26" ht="38.25" x14ac:dyDescent="0.2">
      <c r="A29" s="2">
        <f t="shared" si="1"/>
        <v>12</v>
      </c>
      <c r="B29" s="11" t="s">
        <v>37</v>
      </c>
      <c r="C29" s="12" t="s">
        <v>29</v>
      </c>
      <c r="D29" s="4" t="s">
        <v>38</v>
      </c>
      <c r="E29" s="10">
        <v>4211680105</v>
      </c>
      <c r="F29" s="22">
        <f t="shared" si="0"/>
        <v>277918960.5</v>
      </c>
      <c r="G29" s="20"/>
      <c r="H29" s="14"/>
      <c r="I29" s="14"/>
      <c r="J29" s="14"/>
      <c r="K29" s="14"/>
      <c r="L29" s="14"/>
      <c r="M29" s="14"/>
      <c r="N29" s="14"/>
      <c r="O29" s="14"/>
      <c r="P29" s="14">
        <f>1103375842/4+2075000</f>
        <v>277918960.5</v>
      </c>
      <c r="Q29" s="14"/>
      <c r="R29" s="14"/>
      <c r="S29" s="14"/>
      <c r="T29" s="14"/>
      <c r="U29" s="14"/>
      <c r="V29" s="14"/>
      <c r="W29" s="14"/>
      <c r="X29" s="14"/>
      <c r="Y29" s="29"/>
      <c r="Z29" s="31"/>
    </row>
    <row r="30" spans="1:26" ht="63.75" x14ac:dyDescent="0.2">
      <c r="A30" s="2">
        <f t="shared" si="1"/>
        <v>13</v>
      </c>
      <c r="B30" s="16" t="s">
        <v>39</v>
      </c>
      <c r="C30" s="4" t="s">
        <v>16</v>
      </c>
      <c r="D30" s="15" t="s">
        <v>40</v>
      </c>
      <c r="E30" s="10">
        <v>2071110112</v>
      </c>
      <c r="F30" s="22">
        <f t="shared" si="0"/>
        <v>80012000</v>
      </c>
      <c r="G30" s="20"/>
      <c r="H30" s="14"/>
      <c r="I30" s="14"/>
      <c r="J30" s="14"/>
      <c r="K30" s="14"/>
      <c r="L30" s="14">
        <v>50000000</v>
      </c>
      <c r="M30" s="14">
        <v>30000000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v>1000</v>
      </c>
      <c r="Y30" s="29">
        <v>11000</v>
      </c>
      <c r="Z30" s="31"/>
    </row>
    <row r="31" spans="1:26" ht="38.25" x14ac:dyDescent="0.2">
      <c r="A31" s="2">
        <f t="shared" si="1"/>
        <v>14</v>
      </c>
      <c r="B31" s="11" t="s">
        <v>41</v>
      </c>
      <c r="C31" s="12" t="s">
        <v>16</v>
      </c>
      <c r="D31" s="15" t="s">
        <v>42</v>
      </c>
      <c r="E31" s="10">
        <v>2081161503</v>
      </c>
      <c r="F31" s="22">
        <f t="shared" si="0"/>
        <v>144000000</v>
      </c>
      <c r="G31" s="20"/>
      <c r="H31" s="14"/>
      <c r="I31" s="14"/>
      <c r="J31" s="14"/>
      <c r="K31" s="14"/>
      <c r="L31" s="14"/>
      <c r="M31" s="14">
        <f>100000000*1.04+40000000</f>
        <v>144000000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9"/>
      <c r="Z31" s="30"/>
    </row>
    <row r="32" spans="1:26" ht="45" x14ac:dyDescent="0.2">
      <c r="A32" s="2">
        <f t="shared" si="1"/>
        <v>15</v>
      </c>
      <c r="B32" s="11" t="s">
        <v>44</v>
      </c>
      <c r="C32" s="12" t="s">
        <v>43</v>
      </c>
      <c r="D32" s="4" t="s">
        <v>45</v>
      </c>
      <c r="E32" s="10">
        <v>3181560110</v>
      </c>
      <c r="F32" s="22">
        <f t="shared" si="0"/>
        <v>1020731869</v>
      </c>
      <c r="G32" s="20"/>
      <c r="H32" s="14"/>
      <c r="I32" s="14"/>
      <c r="J32" s="14"/>
      <c r="K32" s="14"/>
      <c r="L32" s="14"/>
      <c r="M32" s="14">
        <f>420000000*1.04</f>
        <v>436800000</v>
      </c>
      <c r="N32" s="14"/>
      <c r="O32" s="14"/>
      <c r="P32" s="14">
        <f>1103375842/2+4150000</f>
        <v>555837921</v>
      </c>
      <c r="Q32" s="14"/>
      <c r="R32" s="14">
        <v>28093948</v>
      </c>
      <c r="S32" s="14"/>
      <c r="T32" s="14"/>
      <c r="U32" s="14"/>
      <c r="V32" s="14"/>
      <c r="W32" s="14"/>
      <c r="X32" s="14"/>
      <c r="Y32" s="29"/>
      <c r="Z32" s="40" t="s">
        <v>90</v>
      </c>
    </row>
    <row r="33" spans="1:26" ht="25.5" x14ac:dyDescent="0.2">
      <c r="A33" s="2">
        <f t="shared" si="1"/>
        <v>16</v>
      </c>
      <c r="B33" s="11" t="s">
        <v>46</v>
      </c>
      <c r="C33" s="12" t="s">
        <v>43</v>
      </c>
      <c r="D33" s="4" t="s">
        <v>47</v>
      </c>
      <c r="E33" s="10">
        <v>3171540105</v>
      </c>
      <c r="F33" s="22">
        <f t="shared" si="0"/>
        <v>1438711300</v>
      </c>
      <c r="G33" s="21">
        <f>1245296000+5200000</f>
        <v>1250496000</v>
      </c>
      <c r="H33" s="17">
        <v>188215300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29"/>
      <c r="Z33" s="31"/>
    </row>
    <row r="34" spans="1:26" ht="45" x14ac:dyDescent="0.2">
      <c r="A34" s="2">
        <f t="shared" si="1"/>
        <v>17</v>
      </c>
      <c r="B34" s="11" t="s">
        <v>48</v>
      </c>
      <c r="C34" s="12" t="s">
        <v>43</v>
      </c>
      <c r="D34" s="4" t="s">
        <v>49</v>
      </c>
      <c r="E34" s="10">
        <v>3151650102</v>
      </c>
      <c r="F34" s="22">
        <f t="shared" si="0"/>
        <v>1132638260</v>
      </c>
      <c r="G34" s="20"/>
      <c r="H34" s="14"/>
      <c r="I34" s="14"/>
      <c r="J34" s="14"/>
      <c r="K34" s="14"/>
      <c r="L34" s="14"/>
      <c r="M34" s="18">
        <f>1000000000*1.04</f>
        <v>1040000000</v>
      </c>
      <c r="N34" s="14"/>
      <c r="O34" s="14"/>
      <c r="P34" s="14"/>
      <c r="Q34" s="14"/>
      <c r="R34" s="14">
        <v>92638260</v>
      </c>
      <c r="S34" s="14"/>
      <c r="T34" s="14"/>
      <c r="U34" s="14"/>
      <c r="V34" s="14"/>
      <c r="W34" s="14"/>
      <c r="X34" s="14"/>
      <c r="Y34" s="29"/>
      <c r="Z34" s="40" t="s">
        <v>91</v>
      </c>
    </row>
    <row r="35" spans="1:26" ht="56.25" x14ac:dyDescent="0.2">
      <c r="A35" s="2">
        <f t="shared" si="1"/>
        <v>18</v>
      </c>
      <c r="B35" s="11" t="s">
        <v>50</v>
      </c>
      <c r="C35" s="12" t="s">
        <v>43</v>
      </c>
      <c r="D35" s="4" t="s">
        <v>93</v>
      </c>
      <c r="E35" s="10">
        <v>3161490104</v>
      </c>
      <c r="F35" s="22">
        <f t="shared" si="0"/>
        <v>3240000000</v>
      </c>
      <c r="G35" s="20"/>
      <c r="H35" s="14"/>
      <c r="I35" s="14"/>
      <c r="J35" s="14"/>
      <c r="K35" s="14"/>
      <c r="L35" s="14"/>
      <c r="M35" s="18"/>
      <c r="N35" s="18"/>
      <c r="O35" s="18"/>
      <c r="P35" s="14"/>
      <c r="Q35" s="3"/>
      <c r="R35" s="3"/>
      <c r="S35" s="14">
        <f>1000000000*1.04</f>
        <v>1040000000</v>
      </c>
      <c r="T35" s="14"/>
      <c r="U35" s="14"/>
      <c r="V35" s="14">
        <v>2200000000</v>
      </c>
      <c r="W35" s="14"/>
      <c r="X35" s="14"/>
      <c r="Y35" s="29"/>
      <c r="Z35" s="40" t="s">
        <v>94</v>
      </c>
    </row>
    <row r="36" spans="1:26" ht="45" x14ac:dyDescent="0.2">
      <c r="A36" s="2">
        <f t="shared" si="1"/>
        <v>19</v>
      </c>
      <c r="B36" s="11" t="s">
        <v>51</v>
      </c>
      <c r="C36" s="12" t="s">
        <v>52</v>
      </c>
      <c r="D36" s="4" t="s">
        <v>53</v>
      </c>
      <c r="E36" s="10">
        <v>1031050113</v>
      </c>
      <c r="F36" s="22">
        <f t="shared" si="0"/>
        <v>5135057753</v>
      </c>
      <c r="G36" s="20"/>
      <c r="H36" s="14"/>
      <c r="I36" s="14"/>
      <c r="J36" s="14"/>
      <c r="K36" s="37">
        <v>2357784000</v>
      </c>
      <c r="L36" s="14">
        <f>600000000+23400000</f>
        <v>623400000</v>
      </c>
      <c r="M36" s="14"/>
      <c r="N36" s="19">
        <v>793238352</v>
      </c>
      <c r="O36" s="19">
        <v>135635401</v>
      </c>
      <c r="P36" s="14"/>
      <c r="Q36" s="14">
        <v>185000000</v>
      </c>
      <c r="R36" s="14"/>
      <c r="S36" s="14">
        <f>1000000000*1.04</f>
        <v>1040000000</v>
      </c>
      <c r="T36" s="14"/>
      <c r="U36" s="14"/>
      <c r="V36" s="14"/>
      <c r="W36" s="14"/>
      <c r="X36" s="14"/>
      <c r="Y36" s="29"/>
      <c r="Z36" s="40" t="s">
        <v>89</v>
      </c>
    </row>
    <row r="37" spans="1:26" ht="38.25" x14ac:dyDescent="0.2">
      <c r="A37" s="2">
        <f t="shared" si="1"/>
        <v>20</v>
      </c>
      <c r="B37" s="11" t="s">
        <v>54</v>
      </c>
      <c r="C37" s="12" t="s">
        <v>43</v>
      </c>
      <c r="D37" s="4" t="s">
        <v>55</v>
      </c>
      <c r="E37" s="10">
        <v>3201620105</v>
      </c>
      <c r="F37" s="22">
        <f t="shared" si="0"/>
        <v>516000000</v>
      </c>
      <c r="G37" s="20"/>
      <c r="H37" s="14"/>
      <c r="I37" s="14"/>
      <c r="J37" s="14"/>
      <c r="K37" s="14"/>
      <c r="L37" s="14">
        <v>100000000</v>
      </c>
      <c r="M37" s="14">
        <f>400000000*1.04</f>
        <v>416000000</v>
      </c>
      <c r="N37" s="3"/>
      <c r="O37" s="3"/>
      <c r="P37" s="14"/>
      <c r="Q37" s="14"/>
      <c r="R37" s="14"/>
      <c r="S37" s="14"/>
      <c r="T37" s="14"/>
      <c r="U37" s="14"/>
      <c r="V37" s="14"/>
      <c r="W37" s="14"/>
      <c r="X37" s="14"/>
      <c r="Y37" s="29"/>
      <c r="Z37" s="30"/>
    </row>
    <row r="38" spans="1:26" ht="38.25" x14ac:dyDescent="0.2">
      <c r="A38" s="2">
        <f t="shared" si="1"/>
        <v>21</v>
      </c>
      <c r="B38" s="11" t="s">
        <v>56</v>
      </c>
      <c r="C38" s="12" t="s">
        <v>43</v>
      </c>
      <c r="D38" s="4" t="s">
        <v>55</v>
      </c>
      <c r="E38" s="10">
        <v>3201620106</v>
      </c>
      <c r="F38" s="22">
        <f t="shared" si="0"/>
        <v>50000000</v>
      </c>
      <c r="G38" s="20"/>
      <c r="H38" s="14"/>
      <c r="I38" s="14"/>
      <c r="J38" s="14"/>
      <c r="K38" s="14"/>
      <c r="L38" s="14"/>
      <c r="M38" s="14">
        <v>50000000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29"/>
      <c r="Z38" s="31"/>
    </row>
    <row r="39" spans="1:26" ht="45" x14ac:dyDescent="0.2">
      <c r="A39" s="2">
        <f t="shared" si="1"/>
        <v>22</v>
      </c>
      <c r="B39" s="11" t="s">
        <v>57</v>
      </c>
      <c r="C39" s="12" t="s">
        <v>52</v>
      </c>
      <c r="D39" s="4" t="s">
        <v>53</v>
      </c>
      <c r="E39" s="10">
        <v>1031050114</v>
      </c>
      <c r="F39" s="22">
        <f t="shared" si="0"/>
        <v>120763200</v>
      </c>
      <c r="G39" s="20"/>
      <c r="H39" s="14"/>
      <c r="I39" s="14"/>
      <c r="J39" s="14"/>
      <c r="K39" s="14"/>
      <c r="L39" s="14"/>
      <c r="M39" s="14">
        <f>180000000-59236800</f>
        <v>120763200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29"/>
      <c r="Z39" s="40" t="s">
        <v>114</v>
      </c>
    </row>
    <row r="40" spans="1:26" ht="57" thickBot="1" x14ac:dyDescent="0.25">
      <c r="A40" s="55">
        <f t="shared" si="1"/>
        <v>23</v>
      </c>
      <c r="B40" s="52" t="s">
        <v>111</v>
      </c>
      <c r="C40" s="53" t="s">
        <v>112</v>
      </c>
      <c r="D40" s="54" t="s">
        <v>113</v>
      </c>
      <c r="E40" s="54">
        <v>1021030101</v>
      </c>
      <c r="F40" s="48">
        <f t="shared" ref="F40" si="3">SUM(G40:AE40)</f>
        <v>59236800</v>
      </c>
      <c r="G40" s="49"/>
      <c r="H40" s="50"/>
      <c r="I40" s="50"/>
      <c r="J40" s="50"/>
      <c r="K40" s="50"/>
      <c r="L40" s="50"/>
      <c r="M40" s="50">
        <v>59236800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40" t="s">
        <v>115</v>
      </c>
    </row>
    <row r="41" spans="1:26" ht="15.75" customHeight="1" thickBot="1" x14ac:dyDescent="0.25">
      <c r="A41" s="56"/>
      <c r="B41" s="56"/>
      <c r="C41" s="56"/>
      <c r="D41" s="56"/>
      <c r="E41" s="57"/>
      <c r="F41" s="33">
        <f>SUM(F7:F40)</f>
        <v>75662583276</v>
      </c>
      <c r="G41" s="34">
        <f>SUM(G7:G40)</f>
        <v>1250496000</v>
      </c>
      <c r="H41" s="34">
        <f t="shared" ref="H41:Y41" si="4">SUM(H7:H40)</f>
        <v>188215300</v>
      </c>
      <c r="I41" s="34">
        <f t="shared" si="4"/>
        <v>23278110902</v>
      </c>
      <c r="J41" s="34">
        <f t="shared" si="4"/>
        <v>17116454402</v>
      </c>
      <c r="K41" s="34">
        <f t="shared" si="4"/>
        <v>2357784000</v>
      </c>
      <c r="L41" s="34">
        <f t="shared" si="4"/>
        <v>773400000</v>
      </c>
      <c r="M41" s="34">
        <f t="shared" si="4"/>
        <v>3714980000</v>
      </c>
      <c r="N41" s="34">
        <f t="shared" si="4"/>
        <v>923238352</v>
      </c>
      <c r="O41" s="34">
        <f t="shared" si="4"/>
        <v>135635401</v>
      </c>
      <c r="P41" s="34">
        <f t="shared" si="4"/>
        <v>1111675842</v>
      </c>
      <c r="Q41" s="34">
        <f t="shared" si="4"/>
        <v>185000000</v>
      </c>
      <c r="R41" s="34">
        <f t="shared" si="4"/>
        <v>127854358</v>
      </c>
      <c r="S41" s="34">
        <f t="shared" si="4"/>
        <v>3120000000</v>
      </c>
      <c r="T41" s="34">
        <f t="shared" si="4"/>
        <v>1254708000</v>
      </c>
      <c r="U41" s="34">
        <f t="shared" si="4"/>
        <v>618719</v>
      </c>
      <c r="V41" s="34">
        <f t="shared" si="4"/>
        <v>2200000000</v>
      </c>
      <c r="W41" s="34">
        <f t="shared" si="4"/>
        <v>17924400000</v>
      </c>
      <c r="X41" s="34">
        <f t="shared" si="4"/>
        <v>1000</v>
      </c>
      <c r="Y41" s="34">
        <f t="shared" si="4"/>
        <v>11000</v>
      </c>
      <c r="Z41" s="35"/>
    </row>
  </sheetData>
  <autoFilter ref="A5:Z4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41:E41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25" max="25" man="1"/>
  </rowBreaks>
  <ignoredErrors>
    <ignoredError sqref="F24" formula="1"/>
    <ignoredError sqref="F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2019-03-29T21:49:33Z</cp:lastPrinted>
  <dcterms:created xsi:type="dcterms:W3CDTF">2015-02-11T19:15:54Z</dcterms:created>
  <dcterms:modified xsi:type="dcterms:W3CDTF">2019-04-24T22:48:55Z</dcterms:modified>
</cp:coreProperties>
</file>