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 Margarita 29072025\Documents\A. A TRABAJADOS EN CASA II\POAI 2025\Modificación No. 09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2025'!$D$6:$AM$41</definedName>
    <definedName name="aaa">#REF!</definedName>
    <definedName name="adg">#REF!</definedName>
    <definedName name="_xlnm.Print_Area" localSheetId="0">'POAI 2025'!$A$1:$AM$48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AI40" i="1" l="1"/>
  <c r="AI36" i="1"/>
  <c r="AI34" i="1"/>
  <c r="AI32" i="1"/>
  <c r="AI29" i="1"/>
  <c r="AI41" i="1" s="1"/>
  <c r="AI8" i="1"/>
  <c r="AI7" i="1"/>
  <c r="O36" i="1" l="1"/>
  <c r="L35" i="1" l="1"/>
  <c r="L37" i="1"/>
  <c r="M35" i="1"/>
  <c r="M32" i="1"/>
  <c r="AJ36" i="1"/>
  <c r="Q22" i="1" l="1"/>
  <c r="Q23" i="1"/>
  <c r="O29" i="1" l="1"/>
  <c r="O40" i="1"/>
  <c r="O41" i="1" s="1"/>
  <c r="F39" i="1" l="1"/>
  <c r="F31" i="1"/>
  <c r="F32" i="1"/>
  <c r="F33" i="1"/>
  <c r="F34" i="1"/>
  <c r="F35" i="1"/>
  <c r="F36" i="1"/>
  <c r="F37" i="1"/>
  <c r="F38" i="1"/>
  <c r="F30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7" i="1"/>
  <c r="AH29" i="1" l="1"/>
  <c r="AJ29" i="1"/>
  <c r="AK29" i="1"/>
  <c r="AL29" i="1"/>
  <c r="AL41" i="1" s="1"/>
  <c r="AK41" i="1"/>
  <c r="AJ40" i="1"/>
  <c r="AJ41" i="1" s="1"/>
  <c r="AK40" i="1"/>
  <c r="AL40" i="1"/>
  <c r="AE40" i="1"/>
  <c r="AE41" i="1" s="1"/>
  <c r="AE29" i="1"/>
  <c r="AA40" i="1"/>
  <c r="AA41" i="1" s="1"/>
  <c r="AA29" i="1"/>
  <c r="H40" i="1" l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P40" i="1"/>
  <c r="P41" i="1" s="1"/>
  <c r="Q40" i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B40" i="1"/>
  <c r="AB41" i="1" s="1"/>
  <c r="AC40" i="1"/>
  <c r="AC41" i="1" s="1"/>
  <c r="AC36" i="1"/>
  <c r="AC34" i="1"/>
  <c r="AC32" i="1"/>
  <c r="H29" i="1"/>
  <c r="I29" i="1"/>
  <c r="J29" i="1"/>
  <c r="K29" i="1"/>
  <c r="L29" i="1"/>
  <c r="M29" i="1"/>
  <c r="N29" i="1"/>
  <c r="P29" i="1"/>
  <c r="Q29" i="1"/>
  <c r="R29" i="1"/>
  <c r="S29" i="1"/>
  <c r="T29" i="1"/>
  <c r="U29" i="1"/>
  <c r="V29" i="1"/>
  <c r="W29" i="1"/>
  <c r="X29" i="1"/>
  <c r="Y29" i="1"/>
  <c r="Z29" i="1"/>
  <c r="AB29" i="1"/>
  <c r="AC29" i="1"/>
  <c r="AC14" i="1"/>
  <c r="T32" i="1"/>
  <c r="T31" i="1"/>
  <c r="T30" i="1"/>
  <c r="Q41" i="1" l="1"/>
  <c r="M34" i="1"/>
  <c r="M31" i="1"/>
  <c r="M30" i="1"/>
  <c r="M10" i="1"/>
  <c r="M13" i="1"/>
  <c r="K8" i="1"/>
  <c r="AH40" i="1" l="1"/>
  <c r="AH41" i="1" s="1"/>
  <c r="N36" i="1" l="1"/>
  <c r="N34" i="1"/>
  <c r="L34" i="1"/>
  <c r="L32" i="1" l="1"/>
  <c r="G7" i="1" l="1"/>
  <c r="S30" i="1" l="1"/>
  <c r="AG40" i="1" l="1"/>
  <c r="AF40" i="1"/>
  <c r="AD40" i="1"/>
  <c r="G40" i="1"/>
  <c r="N37" i="1"/>
  <c r="S32" i="1"/>
  <c r="S31" i="1"/>
  <c r="AG29" i="1"/>
  <c r="AF29" i="1"/>
  <c r="AD29" i="1"/>
  <c r="G29" i="1"/>
  <c r="L12" i="1"/>
  <c r="G41" i="1" l="1"/>
  <c r="AD41" i="1"/>
  <c r="AF41" i="1"/>
  <c r="AG41" i="1"/>
  <c r="F40" i="1" l="1"/>
  <c r="F29" i="1"/>
  <c r="F41" i="1" l="1"/>
</calcChain>
</file>

<file path=xl/sharedStrings.xml><?xml version="1.0" encoding="utf-8"?>
<sst xmlns="http://schemas.openxmlformats.org/spreadsheetml/2006/main" count="112" uniqueCount="105">
  <si>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</si>
  <si>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</si>
  <si>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</si>
  <si>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</si>
  <si>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</si>
  <si>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</si>
  <si>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</si>
  <si>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</si>
  <si>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</si>
  <si>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</si>
  <si>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</si>
  <si>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</si>
  <si>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</si>
  <si>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</si>
  <si>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</si>
  <si>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</si>
  <si>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</si>
  <si>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</si>
  <si>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</si>
  <si>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</si>
  <si>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</si>
  <si>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</si>
  <si>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</si>
  <si>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</si>
  <si>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</si>
  <si>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</si>
  <si>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</si>
  <si>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</si>
  <si>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</si>
  <si>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</si>
  <si>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</si>
  <si>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</si>
  <si>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</si>
  <si>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</si>
  <si>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</si>
  <si>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</si>
  <si>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</si>
  <si>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</si>
  <si>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</si>
  <si>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</si>
  <si>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</si>
  <si>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</si>
  <si>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</si>
  <si>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</si>
  <si>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</si>
  <si>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</si>
  <si>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</si>
  <si>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</si>
  <si>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</si>
  <si>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</si>
  <si>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</si>
  <si>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</si>
  <si>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</si>
  <si>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</si>
  <si>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</si>
  <si>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</si>
  <si>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</si>
  <si>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</si>
  <si>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</si>
  <si>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</si>
  <si>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</si>
  <si>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</si>
  <si>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</si>
  <si>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</si>
  <si>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</si>
  <si>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</si>
  <si>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</si>
  <si>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</si>
  <si>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</si>
  <si>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</si>
  <si>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</si>
  <si>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</si>
  <si>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</si>
  <si>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</si>
  <si>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</si>
  <si>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</si>
  <si>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</si>
  <si>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</si>
  <si>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</si>
  <si>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</si>
  <si>
    <t>PFC 2024
(2715)</t>
  </si>
  <si>
    <t>Aportes Nación complejo deportivo Urabá
(1010)</t>
  </si>
  <si>
    <t>Estampilla Politécnico Balance
(4-2705)</t>
  </si>
  <si>
    <t>PIC 2023 Balance
(4-1010)</t>
  </si>
  <si>
    <t>PIC 2024 Balance
(4-1010)</t>
  </si>
  <si>
    <t>GRADUADOS</t>
  </si>
  <si>
    <t>Excedentes de Ext. Balance
(4-2710)</t>
  </si>
  <si>
    <t>Excedentes CONVOCATORIAS GRUPOS INVESTIGACIÓN</t>
  </si>
  <si>
    <t>Excedentes CONVOCATORIAS INTERNACIONALIZACIÓN</t>
  </si>
  <si>
    <t>Excedentes INVESTIGACIÓN</t>
  </si>
  <si>
    <t>Excedentes REGIONALIZACIÓN</t>
  </si>
  <si>
    <t>DIRECCIÓN DE COOPERACIÓN NACIONAL E INTERNACIONAL</t>
  </si>
  <si>
    <t>DIRECCIÓN DE REGIONALIZACIÓN
FACULTADES</t>
  </si>
  <si>
    <t>Devolución I.V.A. Balance
(4-2710)</t>
  </si>
  <si>
    <t>Construyendo Presente (Líneas de Bienestar)</t>
  </si>
  <si>
    <t>Fondo de Bienestar Social Laboral Balance
(4-2702)</t>
  </si>
  <si>
    <t>PFC 2024 Balance
(4-2715)</t>
  </si>
  <si>
    <t xml:space="preserve">Administración de Convenios Balance
(4-4400) </t>
  </si>
  <si>
    <t>Estampilla Poli Girardota Balance
 (4-2714)</t>
  </si>
  <si>
    <t>Rendimientos financieros Fondo Especial IDEA Balance
(4-1010)</t>
  </si>
  <si>
    <t>Planes de Fomento a la Calidad Rend Fros Fondo Esp. IDEA Balance
(4-2715)</t>
  </si>
  <si>
    <t>Institucional Extensión Académica Balance
(4-2709)</t>
  </si>
  <si>
    <t>Estampilla Prodesarrollo Balance Gobernación
(4-2020)</t>
  </si>
  <si>
    <t xml:space="preserve">Aportes Nación </t>
  </si>
  <si>
    <t>Plan Integral de Cobertura con Enfoque Territorial (PIC ET)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</si>
</sst>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164" fontId="6" fillId="3" borderId="1" xfId="2" applyNumberFormat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5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3" fillId="0" borderId="0" xfId="2" applyNumberForma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164" fontId="13" fillId="0" borderId="0" xfId="2" applyNumberFormat="1" applyFont="1"/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2" applyNumberFormat="1" applyFont="1" applyFill="1" applyBorder="1" applyAlignment="1">
      <alignment horizontal="center" vertical="center" wrapText="1"/>
    </xf>
    <xf numFmtId="49" fontId="6" fillId="4" borderId="7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horizontal="center" vertical="center"/>
    </xf>
    <xf numFmtId="164" fontId="6" fillId="3" borderId="8" xfId="2" applyNumberFormat="1" applyFont="1" applyFill="1" applyBorder="1" applyAlignment="1">
      <alignment horizontal="center" vertical="center"/>
    </xf>
    <xf numFmtId="164" fontId="6" fillId="3" borderId="7" xfId="2" applyNumberFormat="1" applyFont="1" applyFill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right" vertical="center"/>
    </xf>
  </cellXfs>
  <cellStyles count="5">
    <cellStyle name="Moneda" xfId="4" builtinId="4"/>
    <cellStyle name="Moneda 2" xfId="3"/>
    <cellStyle name="Normal" xfId="0" builtinId="0"/>
    <cellStyle name="Normal 14" xfId="2"/>
    <cellStyle name="Porcentaje" xfId="1" builtinId="5"/>
  </cellStyles>
  <dxfs count="2">
    <dxf>
      <fill>
        <patternFill>
          <bgColor rgb="FFFFFCF3"/>
        </patternFill>
      </fill>
    </dxf>
    <dxf>
      <fill>
        <patternFill>
          <bgColor rgb="FFFFFCF3"/>
        </patternFill>
      </fill>
    </dxf>
  </dxfs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28575</xdr:colOff>
      <xdr:row>42</xdr:row>
      <xdr:rowOff>0</xdr:rowOff>
    </xdr:from>
    <xdr:to>
      <xdr:col>39</xdr:col>
      <xdr:colOff>114300</xdr:colOff>
      <xdr:row>46</xdr:row>
      <xdr:rowOff>147955</xdr:rowOff>
    </xdr:to>
    <xdr:pic>
      <xdr:nvPicPr>
        <xdr:cNvPr id="10" name="Imagen 9" descr="C:\Users\Swanlly\AppData\Local\Packages\5319275A.WhatsAppDesktop_cv1g1gvanyjgm\TempState\0DA0BF7136DF5A5DD7C0C95173895D74\Imagen de WhatsApp 2025-01-30 a las 10.15.36_a4a837b5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48"/>
        <a:stretch/>
      </xdr:blipFill>
      <xdr:spPr bwMode="auto">
        <a:xfrm>
          <a:off x="22640925" y="13716000"/>
          <a:ext cx="1143000" cy="795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S48"/>
  <sheetViews>
    <sheetView tabSelected="1" zoomScaleNormal="100" zoomScaleSheetLayoutView="100" workbookViewId="0">
      <selection activeCell="K9" sqref="K9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27.42578125" style="45" customWidth="1"/>
    <col min="5" max="5" width="23.7109375" style="45" customWidth="1"/>
    <col min="6" max="6" width="17" style="4" customWidth="1"/>
    <col min="7" max="7" width="14.42578125" style="4" customWidth="1"/>
    <col min="8" max="8" width="13.85546875" style="4" customWidth="1"/>
    <col min="9" max="9" width="15.140625" style="4" customWidth="1"/>
    <col min="10" max="10" width="9.85546875" style="4" customWidth="1"/>
    <col min="11" max="11" width="12.140625" style="4" customWidth="1"/>
    <col min="12" max="14" width="13.85546875" style="5" customWidth="1"/>
    <col min="15" max="15" width="12.140625" style="5" customWidth="1"/>
    <col min="16" max="16" width="14" style="5" customWidth="1"/>
    <col min="17" max="17" width="13.85546875" style="5" customWidth="1"/>
    <col min="18" max="18" width="12.42578125" style="5" customWidth="1"/>
    <col min="19" max="19" width="14.28515625" style="5" customWidth="1"/>
    <col min="20" max="20" width="12.7109375" style="5" customWidth="1"/>
    <col min="21" max="21" width="13.85546875" style="5" customWidth="1"/>
    <col min="22" max="22" width="14.7109375" style="5" customWidth="1"/>
    <col min="23" max="23" width="12.28515625" style="5" customWidth="1"/>
    <col min="24" max="24" width="14.7109375" style="5" customWidth="1"/>
    <col min="25" max="25" width="8.85546875" style="5" customWidth="1"/>
    <col min="26" max="26" width="14.5703125" style="5" customWidth="1"/>
    <col min="27" max="27" width="13.85546875" style="5" customWidth="1"/>
    <col min="28" max="28" width="13.7109375" style="5" customWidth="1"/>
    <col min="29" max="29" width="13.85546875" style="5" customWidth="1"/>
    <col min="30" max="30" width="9.85546875" style="5" customWidth="1"/>
    <col min="31" max="31" width="12.5703125" style="5" customWidth="1"/>
    <col min="32" max="32" width="9.140625" style="5" customWidth="1"/>
    <col min="33" max="33" width="8.7109375" style="5" customWidth="1"/>
    <col min="34" max="34" width="13.42578125" style="5" customWidth="1"/>
    <col min="35" max="35" width="16" style="5" customWidth="1"/>
    <col min="36" max="38" width="13" style="5" customWidth="1"/>
    <col min="39" max="39" width="15.85546875" style="5" customWidth="1"/>
    <col min="40" max="245" width="11.42578125" style="1"/>
    <col min="246" max="247" width="0" style="1" hidden="1" customWidth="1"/>
    <col min="248" max="248" width="29.5703125" style="1" bestFit="1" customWidth="1"/>
    <col min="249" max="249" width="28.5703125" style="1" customWidth="1"/>
    <col min="250" max="251" width="0" style="1" hidden="1" customWidth="1"/>
    <col min="252" max="252" width="21.85546875" style="1" bestFit="1" customWidth="1"/>
    <col min="253" max="253" width="19.28515625" style="1" bestFit="1" customWidth="1"/>
    <col min="254" max="254" width="16.42578125" style="1" bestFit="1" customWidth="1"/>
    <col min="255" max="255" width="22.85546875" style="1" bestFit="1" customWidth="1"/>
    <col min="256" max="256" width="18.5703125" style="1" customWidth="1"/>
    <col min="257" max="257" width="18.5703125" style="1" bestFit="1" customWidth="1"/>
    <col min="258" max="258" width="17.140625" style="1" customWidth="1"/>
    <col min="259" max="259" width="18.85546875" style="1" bestFit="1" customWidth="1"/>
    <col min="260" max="260" width="19" style="1" customWidth="1"/>
    <col min="261" max="261" width="24.42578125" style="1" bestFit="1" customWidth="1"/>
    <col min="262" max="262" width="18.7109375" style="1" bestFit="1" customWidth="1"/>
    <col min="263" max="263" width="18.5703125" style="1" bestFit="1" customWidth="1"/>
    <col min="264" max="264" width="22" style="1" bestFit="1" customWidth="1"/>
    <col min="265" max="265" width="9.28515625" style="1" bestFit="1" customWidth="1"/>
    <col min="266" max="266" width="12.140625" style="1" bestFit="1" customWidth="1"/>
    <col min="267" max="267" width="15.7109375" style="1" bestFit="1" customWidth="1"/>
    <col min="268" max="501" width="11.42578125" style="1"/>
    <col min="502" max="503" width="0" style="1" hidden="1" customWidth="1"/>
    <col min="504" max="504" width="29.5703125" style="1" bestFit="1" customWidth="1"/>
    <col min="505" max="505" width="28.5703125" style="1" customWidth="1"/>
    <col min="506" max="507" width="0" style="1" hidden="1" customWidth="1"/>
    <col min="508" max="508" width="21.85546875" style="1" bestFit="1" customWidth="1"/>
    <col min="509" max="509" width="19.28515625" style="1" bestFit="1" customWidth="1"/>
    <col min="510" max="510" width="16.42578125" style="1" bestFit="1" customWidth="1"/>
    <col min="511" max="511" width="22.85546875" style="1" bestFit="1" customWidth="1"/>
    <col min="512" max="512" width="18.5703125" style="1" customWidth="1"/>
    <col min="513" max="513" width="18.5703125" style="1" bestFit="1" customWidth="1"/>
    <col min="514" max="514" width="17.140625" style="1" customWidth="1"/>
    <col min="515" max="515" width="18.85546875" style="1" bestFit="1" customWidth="1"/>
    <col min="516" max="516" width="19" style="1" customWidth="1"/>
    <col min="517" max="517" width="24.42578125" style="1" bestFit="1" customWidth="1"/>
    <col min="518" max="518" width="18.7109375" style="1" bestFit="1" customWidth="1"/>
    <col min="519" max="519" width="18.5703125" style="1" bestFit="1" customWidth="1"/>
    <col min="520" max="520" width="22" style="1" bestFit="1" customWidth="1"/>
    <col min="521" max="521" width="9.28515625" style="1" bestFit="1" customWidth="1"/>
    <col min="522" max="522" width="12.140625" style="1" bestFit="1" customWidth="1"/>
    <col min="523" max="523" width="15.7109375" style="1" bestFit="1" customWidth="1"/>
    <col min="524" max="757" width="11.42578125" style="1"/>
    <col min="758" max="759" width="0" style="1" hidden="1" customWidth="1"/>
    <col min="760" max="760" width="29.5703125" style="1" bestFit="1" customWidth="1"/>
    <col min="761" max="761" width="28.5703125" style="1" customWidth="1"/>
    <col min="762" max="763" width="0" style="1" hidden="1" customWidth="1"/>
    <col min="764" max="764" width="21.85546875" style="1" bestFit="1" customWidth="1"/>
    <col min="765" max="765" width="19.28515625" style="1" bestFit="1" customWidth="1"/>
    <col min="766" max="766" width="16.42578125" style="1" bestFit="1" customWidth="1"/>
    <col min="767" max="767" width="22.85546875" style="1" bestFit="1" customWidth="1"/>
    <col min="768" max="768" width="18.5703125" style="1" customWidth="1"/>
    <col min="769" max="769" width="18.5703125" style="1" bestFit="1" customWidth="1"/>
    <col min="770" max="770" width="17.140625" style="1" customWidth="1"/>
    <col min="771" max="771" width="18.85546875" style="1" bestFit="1" customWidth="1"/>
    <col min="772" max="772" width="19" style="1" customWidth="1"/>
    <col min="773" max="773" width="24.42578125" style="1" bestFit="1" customWidth="1"/>
    <col min="774" max="774" width="18.7109375" style="1" bestFit="1" customWidth="1"/>
    <col min="775" max="775" width="18.5703125" style="1" bestFit="1" customWidth="1"/>
    <col min="776" max="776" width="22" style="1" bestFit="1" customWidth="1"/>
    <col min="777" max="777" width="9.28515625" style="1" bestFit="1" customWidth="1"/>
    <col min="778" max="778" width="12.140625" style="1" bestFit="1" customWidth="1"/>
    <col min="779" max="779" width="15.7109375" style="1" bestFit="1" customWidth="1"/>
    <col min="780" max="1013" width="11.42578125" style="1"/>
    <col min="1014" max="1015" width="0" style="1" hidden="1" customWidth="1"/>
    <col min="1016" max="1016" width="29.5703125" style="1" bestFit="1" customWidth="1"/>
    <col min="1017" max="1017" width="28.5703125" style="1" customWidth="1"/>
    <col min="1018" max="1019" width="0" style="1" hidden="1" customWidth="1"/>
    <col min="1020" max="1020" width="21.85546875" style="1" bestFit="1" customWidth="1"/>
    <col min="1021" max="1021" width="19.28515625" style="1" bestFit="1" customWidth="1"/>
    <col min="1022" max="1022" width="16.42578125" style="1" bestFit="1" customWidth="1"/>
    <col min="1023" max="1023" width="22.85546875" style="1" bestFit="1" customWidth="1"/>
    <col min="1024" max="1024" width="18.5703125" style="1" customWidth="1"/>
    <col min="1025" max="1025" width="18.5703125" style="1" bestFit="1" customWidth="1"/>
    <col min="1026" max="1026" width="17.140625" style="1" customWidth="1"/>
    <col min="1027" max="1027" width="18.85546875" style="1" bestFit="1" customWidth="1"/>
    <col min="1028" max="1028" width="19" style="1" customWidth="1"/>
    <col min="1029" max="1029" width="24.42578125" style="1" bestFit="1" customWidth="1"/>
    <col min="1030" max="1030" width="18.7109375" style="1" bestFit="1" customWidth="1"/>
    <col min="1031" max="1031" width="18.5703125" style="1" bestFit="1" customWidth="1"/>
    <col min="1032" max="1032" width="22" style="1" bestFit="1" customWidth="1"/>
    <col min="1033" max="1033" width="9.28515625" style="1" bestFit="1" customWidth="1"/>
    <col min="1034" max="1034" width="12.140625" style="1" bestFit="1" customWidth="1"/>
    <col min="1035" max="1035" width="15.7109375" style="1" bestFit="1" customWidth="1"/>
    <col min="1036" max="1269" width="11.42578125" style="1"/>
    <col min="1270" max="1271" width="0" style="1" hidden="1" customWidth="1"/>
    <col min="1272" max="1272" width="29.5703125" style="1" bestFit="1" customWidth="1"/>
    <col min="1273" max="1273" width="28.5703125" style="1" customWidth="1"/>
    <col min="1274" max="1275" width="0" style="1" hidden="1" customWidth="1"/>
    <col min="1276" max="1276" width="21.85546875" style="1" bestFit="1" customWidth="1"/>
    <col min="1277" max="1277" width="19.28515625" style="1" bestFit="1" customWidth="1"/>
    <col min="1278" max="1278" width="16.42578125" style="1" bestFit="1" customWidth="1"/>
    <col min="1279" max="1279" width="22.85546875" style="1" bestFit="1" customWidth="1"/>
    <col min="1280" max="1280" width="18.5703125" style="1" customWidth="1"/>
    <col min="1281" max="1281" width="18.5703125" style="1" bestFit="1" customWidth="1"/>
    <col min="1282" max="1282" width="17.140625" style="1" customWidth="1"/>
    <col min="1283" max="1283" width="18.85546875" style="1" bestFit="1" customWidth="1"/>
    <col min="1284" max="1284" width="19" style="1" customWidth="1"/>
    <col min="1285" max="1285" width="24.42578125" style="1" bestFit="1" customWidth="1"/>
    <col min="1286" max="1286" width="18.7109375" style="1" bestFit="1" customWidth="1"/>
    <col min="1287" max="1287" width="18.5703125" style="1" bestFit="1" customWidth="1"/>
    <col min="1288" max="1288" width="22" style="1" bestFit="1" customWidth="1"/>
    <col min="1289" max="1289" width="9.28515625" style="1" bestFit="1" customWidth="1"/>
    <col min="1290" max="1290" width="12.140625" style="1" bestFit="1" customWidth="1"/>
    <col min="1291" max="1291" width="15.7109375" style="1" bestFit="1" customWidth="1"/>
    <col min="1292" max="1525" width="11.42578125" style="1"/>
    <col min="1526" max="1527" width="0" style="1" hidden="1" customWidth="1"/>
    <col min="1528" max="1528" width="29.5703125" style="1" bestFit="1" customWidth="1"/>
    <col min="1529" max="1529" width="28.5703125" style="1" customWidth="1"/>
    <col min="1530" max="1531" width="0" style="1" hidden="1" customWidth="1"/>
    <col min="1532" max="1532" width="21.85546875" style="1" bestFit="1" customWidth="1"/>
    <col min="1533" max="1533" width="19.28515625" style="1" bestFit="1" customWidth="1"/>
    <col min="1534" max="1534" width="16.42578125" style="1" bestFit="1" customWidth="1"/>
    <col min="1535" max="1535" width="22.85546875" style="1" bestFit="1" customWidth="1"/>
    <col min="1536" max="1536" width="18.5703125" style="1" customWidth="1"/>
    <col min="1537" max="1537" width="18.5703125" style="1" bestFit="1" customWidth="1"/>
    <col min="1538" max="1538" width="17.140625" style="1" customWidth="1"/>
    <col min="1539" max="1539" width="18.85546875" style="1" bestFit="1" customWidth="1"/>
    <col min="1540" max="1540" width="19" style="1" customWidth="1"/>
    <col min="1541" max="1541" width="24.42578125" style="1" bestFit="1" customWidth="1"/>
    <col min="1542" max="1542" width="18.7109375" style="1" bestFit="1" customWidth="1"/>
    <col min="1543" max="1543" width="18.5703125" style="1" bestFit="1" customWidth="1"/>
    <col min="1544" max="1544" width="22" style="1" bestFit="1" customWidth="1"/>
    <col min="1545" max="1545" width="9.28515625" style="1" bestFit="1" customWidth="1"/>
    <col min="1546" max="1546" width="12.140625" style="1" bestFit="1" customWidth="1"/>
    <col min="1547" max="1547" width="15.7109375" style="1" bestFit="1" customWidth="1"/>
    <col min="1548" max="1781" width="11.42578125" style="1"/>
    <col min="1782" max="1783" width="0" style="1" hidden="1" customWidth="1"/>
    <col min="1784" max="1784" width="29.5703125" style="1" bestFit="1" customWidth="1"/>
    <col min="1785" max="1785" width="28.5703125" style="1" customWidth="1"/>
    <col min="1786" max="1787" width="0" style="1" hidden="1" customWidth="1"/>
    <col min="1788" max="1788" width="21.85546875" style="1" bestFit="1" customWidth="1"/>
    <col min="1789" max="1789" width="19.28515625" style="1" bestFit="1" customWidth="1"/>
    <col min="1790" max="1790" width="16.42578125" style="1" bestFit="1" customWidth="1"/>
    <col min="1791" max="1791" width="22.85546875" style="1" bestFit="1" customWidth="1"/>
    <col min="1792" max="1792" width="18.5703125" style="1" customWidth="1"/>
    <col min="1793" max="1793" width="18.5703125" style="1" bestFit="1" customWidth="1"/>
    <col min="1794" max="1794" width="17.140625" style="1" customWidth="1"/>
    <col min="1795" max="1795" width="18.85546875" style="1" bestFit="1" customWidth="1"/>
    <col min="1796" max="1796" width="19" style="1" customWidth="1"/>
    <col min="1797" max="1797" width="24.42578125" style="1" bestFit="1" customWidth="1"/>
    <col min="1798" max="1798" width="18.7109375" style="1" bestFit="1" customWidth="1"/>
    <col min="1799" max="1799" width="18.5703125" style="1" bestFit="1" customWidth="1"/>
    <col min="1800" max="1800" width="22" style="1" bestFit="1" customWidth="1"/>
    <col min="1801" max="1801" width="9.28515625" style="1" bestFit="1" customWidth="1"/>
    <col min="1802" max="1802" width="12.140625" style="1" bestFit="1" customWidth="1"/>
    <col min="1803" max="1803" width="15.7109375" style="1" bestFit="1" customWidth="1"/>
    <col min="1804" max="2037" width="11.42578125" style="1"/>
    <col min="2038" max="2039" width="0" style="1" hidden="1" customWidth="1"/>
    <col min="2040" max="2040" width="29.5703125" style="1" bestFit="1" customWidth="1"/>
    <col min="2041" max="2041" width="28.5703125" style="1" customWidth="1"/>
    <col min="2042" max="2043" width="0" style="1" hidden="1" customWidth="1"/>
    <col min="2044" max="2044" width="21.85546875" style="1" bestFit="1" customWidth="1"/>
    <col min="2045" max="2045" width="19.28515625" style="1" bestFit="1" customWidth="1"/>
    <col min="2046" max="2046" width="16.42578125" style="1" bestFit="1" customWidth="1"/>
    <col min="2047" max="2047" width="22.85546875" style="1" bestFit="1" customWidth="1"/>
    <col min="2048" max="2048" width="18.5703125" style="1" customWidth="1"/>
    <col min="2049" max="2049" width="18.5703125" style="1" bestFit="1" customWidth="1"/>
    <col min="2050" max="2050" width="17.140625" style="1" customWidth="1"/>
    <col min="2051" max="2051" width="18.85546875" style="1" bestFit="1" customWidth="1"/>
    <col min="2052" max="2052" width="19" style="1" customWidth="1"/>
    <col min="2053" max="2053" width="24.42578125" style="1" bestFit="1" customWidth="1"/>
    <col min="2054" max="2054" width="18.7109375" style="1" bestFit="1" customWidth="1"/>
    <col min="2055" max="2055" width="18.5703125" style="1" bestFit="1" customWidth="1"/>
    <col min="2056" max="2056" width="22" style="1" bestFit="1" customWidth="1"/>
    <col min="2057" max="2057" width="9.28515625" style="1" bestFit="1" customWidth="1"/>
    <col min="2058" max="2058" width="12.140625" style="1" bestFit="1" customWidth="1"/>
    <col min="2059" max="2059" width="15.7109375" style="1" bestFit="1" customWidth="1"/>
    <col min="2060" max="2293" width="11.42578125" style="1"/>
    <col min="2294" max="2295" width="0" style="1" hidden="1" customWidth="1"/>
    <col min="2296" max="2296" width="29.5703125" style="1" bestFit="1" customWidth="1"/>
    <col min="2297" max="2297" width="28.5703125" style="1" customWidth="1"/>
    <col min="2298" max="2299" width="0" style="1" hidden="1" customWidth="1"/>
    <col min="2300" max="2300" width="21.85546875" style="1" bestFit="1" customWidth="1"/>
    <col min="2301" max="2301" width="19.28515625" style="1" bestFit="1" customWidth="1"/>
    <col min="2302" max="2302" width="16.42578125" style="1" bestFit="1" customWidth="1"/>
    <col min="2303" max="2303" width="22.85546875" style="1" bestFit="1" customWidth="1"/>
    <col min="2304" max="2304" width="18.5703125" style="1" customWidth="1"/>
    <col min="2305" max="2305" width="18.5703125" style="1" bestFit="1" customWidth="1"/>
    <col min="2306" max="2306" width="17.140625" style="1" customWidth="1"/>
    <col min="2307" max="2307" width="18.85546875" style="1" bestFit="1" customWidth="1"/>
    <col min="2308" max="2308" width="19" style="1" customWidth="1"/>
    <col min="2309" max="2309" width="24.42578125" style="1" bestFit="1" customWidth="1"/>
    <col min="2310" max="2310" width="18.7109375" style="1" bestFit="1" customWidth="1"/>
    <col min="2311" max="2311" width="18.5703125" style="1" bestFit="1" customWidth="1"/>
    <col min="2312" max="2312" width="22" style="1" bestFit="1" customWidth="1"/>
    <col min="2313" max="2313" width="9.28515625" style="1" bestFit="1" customWidth="1"/>
    <col min="2314" max="2314" width="12.140625" style="1" bestFit="1" customWidth="1"/>
    <col min="2315" max="2315" width="15.7109375" style="1" bestFit="1" customWidth="1"/>
    <col min="2316" max="2549" width="11.42578125" style="1"/>
    <col min="2550" max="2551" width="0" style="1" hidden="1" customWidth="1"/>
    <col min="2552" max="2552" width="29.5703125" style="1" bestFit="1" customWidth="1"/>
    <col min="2553" max="2553" width="28.5703125" style="1" customWidth="1"/>
    <col min="2554" max="2555" width="0" style="1" hidden="1" customWidth="1"/>
    <col min="2556" max="2556" width="21.85546875" style="1" bestFit="1" customWidth="1"/>
    <col min="2557" max="2557" width="19.28515625" style="1" bestFit="1" customWidth="1"/>
    <col min="2558" max="2558" width="16.42578125" style="1" bestFit="1" customWidth="1"/>
    <col min="2559" max="2559" width="22.85546875" style="1" bestFit="1" customWidth="1"/>
    <col min="2560" max="2560" width="18.5703125" style="1" customWidth="1"/>
    <col min="2561" max="2561" width="18.5703125" style="1" bestFit="1" customWidth="1"/>
    <col min="2562" max="2562" width="17.140625" style="1" customWidth="1"/>
    <col min="2563" max="2563" width="18.85546875" style="1" bestFit="1" customWidth="1"/>
    <col min="2564" max="2564" width="19" style="1" customWidth="1"/>
    <col min="2565" max="2565" width="24.42578125" style="1" bestFit="1" customWidth="1"/>
    <col min="2566" max="2566" width="18.7109375" style="1" bestFit="1" customWidth="1"/>
    <col min="2567" max="2567" width="18.5703125" style="1" bestFit="1" customWidth="1"/>
    <col min="2568" max="2568" width="22" style="1" bestFit="1" customWidth="1"/>
    <col min="2569" max="2569" width="9.28515625" style="1" bestFit="1" customWidth="1"/>
    <col min="2570" max="2570" width="12.140625" style="1" bestFit="1" customWidth="1"/>
    <col min="2571" max="2571" width="15.7109375" style="1" bestFit="1" customWidth="1"/>
    <col min="2572" max="2805" width="11.42578125" style="1"/>
    <col min="2806" max="2807" width="0" style="1" hidden="1" customWidth="1"/>
    <col min="2808" max="2808" width="29.5703125" style="1" bestFit="1" customWidth="1"/>
    <col min="2809" max="2809" width="28.5703125" style="1" customWidth="1"/>
    <col min="2810" max="2811" width="0" style="1" hidden="1" customWidth="1"/>
    <col min="2812" max="2812" width="21.85546875" style="1" bestFit="1" customWidth="1"/>
    <col min="2813" max="2813" width="19.28515625" style="1" bestFit="1" customWidth="1"/>
    <col min="2814" max="2814" width="16.42578125" style="1" bestFit="1" customWidth="1"/>
    <col min="2815" max="2815" width="22.85546875" style="1" bestFit="1" customWidth="1"/>
    <col min="2816" max="2816" width="18.5703125" style="1" customWidth="1"/>
    <col min="2817" max="2817" width="18.5703125" style="1" bestFit="1" customWidth="1"/>
    <col min="2818" max="2818" width="17.140625" style="1" customWidth="1"/>
    <col min="2819" max="2819" width="18.85546875" style="1" bestFit="1" customWidth="1"/>
    <col min="2820" max="2820" width="19" style="1" customWidth="1"/>
    <col min="2821" max="2821" width="24.42578125" style="1" bestFit="1" customWidth="1"/>
    <col min="2822" max="2822" width="18.7109375" style="1" bestFit="1" customWidth="1"/>
    <col min="2823" max="2823" width="18.5703125" style="1" bestFit="1" customWidth="1"/>
    <col min="2824" max="2824" width="22" style="1" bestFit="1" customWidth="1"/>
    <col min="2825" max="2825" width="9.28515625" style="1" bestFit="1" customWidth="1"/>
    <col min="2826" max="2826" width="12.140625" style="1" bestFit="1" customWidth="1"/>
    <col min="2827" max="2827" width="15.7109375" style="1" bestFit="1" customWidth="1"/>
    <col min="2828" max="3061" width="11.42578125" style="1"/>
    <col min="3062" max="3063" width="0" style="1" hidden="1" customWidth="1"/>
    <col min="3064" max="3064" width="29.5703125" style="1" bestFit="1" customWidth="1"/>
    <col min="3065" max="3065" width="28.5703125" style="1" customWidth="1"/>
    <col min="3066" max="3067" width="0" style="1" hidden="1" customWidth="1"/>
    <col min="3068" max="3068" width="21.85546875" style="1" bestFit="1" customWidth="1"/>
    <col min="3069" max="3069" width="19.28515625" style="1" bestFit="1" customWidth="1"/>
    <col min="3070" max="3070" width="16.42578125" style="1" bestFit="1" customWidth="1"/>
    <col min="3071" max="3071" width="22.85546875" style="1" bestFit="1" customWidth="1"/>
    <col min="3072" max="3072" width="18.5703125" style="1" customWidth="1"/>
    <col min="3073" max="3073" width="18.5703125" style="1" bestFit="1" customWidth="1"/>
    <col min="3074" max="3074" width="17.140625" style="1" customWidth="1"/>
    <col min="3075" max="3075" width="18.85546875" style="1" bestFit="1" customWidth="1"/>
    <col min="3076" max="3076" width="19" style="1" customWidth="1"/>
    <col min="3077" max="3077" width="24.42578125" style="1" bestFit="1" customWidth="1"/>
    <col min="3078" max="3078" width="18.7109375" style="1" bestFit="1" customWidth="1"/>
    <col min="3079" max="3079" width="18.5703125" style="1" bestFit="1" customWidth="1"/>
    <col min="3080" max="3080" width="22" style="1" bestFit="1" customWidth="1"/>
    <col min="3081" max="3081" width="9.28515625" style="1" bestFit="1" customWidth="1"/>
    <col min="3082" max="3082" width="12.140625" style="1" bestFit="1" customWidth="1"/>
    <col min="3083" max="3083" width="15.7109375" style="1" bestFit="1" customWidth="1"/>
    <col min="3084" max="3317" width="11.42578125" style="1"/>
    <col min="3318" max="3319" width="0" style="1" hidden="1" customWidth="1"/>
    <col min="3320" max="3320" width="29.5703125" style="1" bestFit="1" customWidth="1"/>
    <col min="3321" max="3321" width="28.5703125" style="1" customWidth="1"/>
    <col min="3322" max="3323" width="0" style="1" hidden="1" customWidth="1"/>
    <col min="3324" max="3324" width="21.85546875" style="1" bestFit="1" customWidth="1"/>
    <col min="3325" max="3325" width="19.28515625" style="1" bestFit="1" customWidth="1"/>
    <col min="3326" max="3326" width="16.42578125" style="1" bestFit="1" customWidth="1"/>
    <col min="3327" max="3327" width="22.85546875" style="1" bestFit="1" customWidth="1"/>
    <col min="3328" max="3328" width="18.5703125" style="1" customWidth="1"/>
    <col min="3329" max="3329" width="18.5703125" style="1" bestFit="1" customWidth="1"/>
    <col min="3330" max="3330" width="17.140625" style="1" customWidth="1"/>
    <col min="3331" max="3331" width="18.85546875" style="1" bestFit="1" customWidth="1"/>
    <col min="3332" max="3332" width="19" style="1" customWidth="1"/>
    <col min="3333" max="3333" width="24.42578125" style="1" bestFit="1" customWidth="1"/>
    <col min="3334" max="3334" width="18.7109375" style="1" bestFit="1" customWidth="1"/>
    <col min="3335" max="3335" width="18.5703125" style="1" bestFit="1" customWidth="1"/>
    <col min="3336" max="3336" width="22" style="1" bestFit="1" customWidth="1"/>
    <col min="3337" max="3337" width="9.28515625" style="1" bestFit="1" customWidth="1"/>
    <col min="3338" max="3338" width="12.140625" style="1" bestFit="1" customWidth="1"/>
    <col min="3339" max="3339" width="15.7109375" style="1" bestFit="1" customWidth="1"/>
    <col min="3340" max="3573" width="11.42578125" style="1"/>
    <col min="3574" max="3575" width="0" style="1" hidden="1" customWidth="1"/>
    <col min="3576" max="3576" width="29.5703125" style="1" bestFit="1" customWidth="1"/>
    <col min="3577" max="3577" width="28.5703125" style="1" customWidth="1"/>
    <col min="3578" max="3579" width="0" style="1" hidden="1" customWidth="1"/>
    <col min="3580" max="3580" width="21.85546875" style="1" bestFit="1" customWidth="1"/>
    <col min="3581" max="3581" width="19.28515625" style="1" bestFit="1" customWidth="1"/>
    <col min="3582" max="3582" width="16.42578125" style="1" bestFit="1" customWidth="1"/>
    <col min="3583" max="3583" width="22.85546875" style="1" bestFit="1" customWidth="1"/>
    <col min="3584" max="3584" width="18.5703125" style="1" customWidth="1"/>
    <col min="3585" max="3585" width="18.5703125" style="1" bestFit="1" customWidth="1"/>
    <col min="3586" max="3586" width="17.140625" style="1" customWidth="1"/>
    <col min="3587" max="3587" width="18.85546875" style="1" bestFit="1" customWidth="1"/>
    <col min="3588" max="3588" width="19" style="1" customWidth="1"/>
    <col min="3589" max="3589" width="24.42578125" style="1" bestFit="1" customWidth="1"/>
    <col min="3590" max="3590" width="18.7109375" style="1" bestFit="1" customWidth="1"/>
    <col min="3591" max="3591" width="18.5703125" style="1" bestFit="1" customWidth="1"/>
    <col min="3592" max="3592" width="22" style="1" bestFit="1" customWidth="1"/>
    <col min="3593" max="3593" width="9.28515625" style="1" bestFit="1" customWidth="1"/>
    <col min="3594" max="3594" width="12.140625" style="1" bestFit="1" customWidth="1"/>
    <col min="3595" max="3595" width="15.7109375" style="1" bestFit="1" customWidth="1"/>
    <col min="3596" max="3829" width="11.42578125" style="1"/>
    <col min="3830" max="3831" width="0" style="1" hidden="1" customWidth="1"/>
    <col min="3832" max="3832" width="29.5703125" style="1" bestFit="1" customWidth="1"/>
    <col min="3833" max="3833" width="28.5703125" style="1" customWidth="1"/>
    <col min="3834" max="3835" width="0" style="1" hidden="1" customWidth="1"/>
    <col min="3836" max="3836" width="21.85546875" style="1" bestFit="1" customWidth="1"/>
    <col min="3837" max="3837" width="19.28515625" style="1" bestFit="1" customWidth="1"/>
    <col min="3838" max="3838" width="16.42578125" style="1" bestFit="1" customWidth="1"/>
    <col min="3839" max="3839" width="22.85546875" style="1" bestFit="1" customWidth="1"/>
    <col min="3840" max="3840" width="18.5703125" style="1" customWidth="1"/>
    <col min="3841" max="3841" width="18.5703125" style="1" bestFit="1" customWidth="1"/>
    <col min="3842" max="3842" width="17.140625" style="1" customWidth="1"/>
    <col min="3843" max="3843" width="18.85546875" style="1" bestFit="1" customWidth="1"/>
    <col min="3844" max="3844" width="19" style="1" customWidth="1"/>
    <col min="3845" max="3845" width="24.42578125" style="1" bestFit="1" customWidth="1"/>
    <col min="3846" max="3846" width="18.7109375" style="1" bestFit="1" customWidth="1"/>
    <col min="3847" max="3847" width="18.5703125" style="1" bestFit="1" customWidth="1"/>
    <col min="3848" max="3848" width="22" style="1" bestFit="1" customWidth="1"/>
    <col min="3849" max="3849" width="9.28515625" style="1" bestFit="1" customWidth="1"/>
    <col min="3850" max="3850" width="12.140625" style="1" bestFit="1" customWidth="1"/>
    <col min="3851" max="3851" width="15.7109375" style="1" bestFit="1" customWidth="1"/>
    <col min="3852" max="4085" width="11.42578125" style="1"/>
    <col min="4086" max="4087" width="0" style="1" hidden="1" customWidth="1"/>
    <col min="4088" max="4088" width="29.5703125" style="1" bestFit="1" customWidth="1"/>
    <col min="4089" max="4089" width="28.5703125" style="1" customWidth="1"/>
    <col min="4090" max="4091" width="0" style="1" hidden="1" customWidth="1"/>
    <col min="4092" max="4092" width="21.85546875" style="1" bestFit="1" customWidth="1"/>
    <col min="4093" max="4093" width="19.28515625" style="1" bestFit="1" customWidth="1"/>
    <col min="4094" max="4094" width="16.42578125" style="1" bestFit="1" customWidth="1"/>
    <col min="4095" max="4095" width="22.85546875" style="1" bestFit="1" customWidth="1"/>
    <col min="4096" max="4096" width="18.5703125" style="1" customWidth="1"/>
    <col min="4097" max="4097" width="18.5703125" style="1" bestFit="1" customWidth="1"/>
    <col min="4098" max="4098" width="17.140625" style="1" customWidth="1"/>
    <col min="4099" max="4099" width="18.85546875" style="1" bestFit="1" customWidth="1"/>
    <col min="4100" max="4100" width="19" style="1" customWidth="1"/>
    <col min="4101" max="4101" width="24.42578125" style="1" bestFit="1" customWidth="1"/>
    <col min="4102" max="4102" width="18.7109375" style="1" bestFit="1" customWidth="1"/>
    <col min="4103" max="4103" width="18.5703125" style="1" bestFit="1" customWidth="1"/>
    <col min="4104" max="4104" width="22" style="1" bestFit="1" customWidth="1"/>
    <col min="4105" max="4105" width="9.28515625" style="1" bestFit="1" customWidth="1"/>
    <col min="4106" max="4106" width="12.140625" style="1" bestFit="1" customWidth="1"/>
    <col min="4107" max="4107" width="15.7109375" style="1" bestFit="1" customWidth="1"/>
    <col min="4108" max="4341" width="11.42578125" style="1"/>
    <col min="4342" max="4343" width="0" style="1" hidden="1" customWidth="1"/>
    <col min="4344" max="4344" width="29.5703125" style="1" bestFit="1" customWidth="1"/>
    <col min="4345" max="4345" width="28.5703125" style="1" customWidth="1"/>
    <col min="4346" max="4347" width="0" style="1" hidden="1" customWidth="1"/>
    <col min="4348" max="4348" width="21.85546875" style="1" bestFit="1" customWidth="1"/>
    <col min="4349" max="4349" width="19.28515625" style="1" bestFit="1" customWidth="1"/>
    <col min="4350" max="4350" width="16.42578125" style="1" bestFit="1" customWidth="1"/>
    <col min="4351" max="4351" width="22.85546875" style="1" bestFit="1" customWidth="1"/>
    <col min="4352" max="4352" width="18.5703125" style="1" customWidth="1"/>
    <col min="4353" max="4353" width="18.5703125" style="1" bestFit="1" customWidth="1"/>
    <col min="4354" max="4354" width="17.140625" style="1" customWidth="1"/>
    <col min="4355" max="4355" width="18.85546875" style="1" bestFit="1" customWidth="1"/>
    <col min="4356" max="4356" width="19" style="1" customWidth="1"/>
    <col min="4357" max="4357" width="24.42578125" style="1" bestFit="1" customWidth="1"/>
    <col min="4358" max="4358" width="18.7109375" style="1" bestFit="1" customWidth="1"/>
    <col min="4359" max="4359" width="18.5703125" style="1" bestFit="1" customWidth="1"/>
    <col min="4360" max="4360" width="22" style="1" bestFit="1" customWidth="1"/>
    <col min="4361" max="4361" width="9.28515625" style="1" bestFit="1" customWidth="1"/>
    <col min="4362" max="4362" width="12.140625" style="1" bestFit="1" customWidth="1"/>
    <col min="4363" max="4363" width="15.7109375" style="1" bestFit="1" customWidth="1"/>
    <col min="4364" max="4597" width="11.42578125" style="1"/>
    <col min="4598" max="4599" width="0" style="1" hidden="1" customWidth="1"/>
    <col min="4600" max="4600" width="29.5703125" style="1" bestFit="1" customWidth="1"/>
    <col min="4601" max="4601" width="28.5703125" style="1" customWidth="1"/>
    <col min="4602" max="4603" width="0" style="1" hidden="1" customWidth="1"/>
    <col min="4604" max="4604" width="21.85546875" style="1" bestFit="1" customWidth="1"/>
    <col min="4605" max="4605" width="19.28515625" style="1" bestFit="1" customWidth="1"/>
    <col min="4606" max="4606" width="16.42578125" style="1" bestFit="1" customWidth="1"/>
    <col min="4607" max="4607" width="22.85546875" style="1" bestFit="1" customWidth="1"/>
    <col min="4608" max="4608" width="18.5703125" style="1" customWidth="1"/>
    <col min="4609" max="4609" width="18.5703125" style="1" bestFit="1" customWidth="1"/>
    <col min="4610" max="4610" width="17.140625" style="1" customWidth="1"/>
    <col min="4611" max="4611" width="18.85546875" style="1" bestFit="1" customWidth="1"/>
    <col min="4612" max="4612" width="19" style="1" customWidth="1"/>
    <col min="4613" max="4613" width="24.42578125" style="1" bestFit="1" customWidth="1"/>
    <col min="4614" max="4614" width="18.7109375" style="1" bestFit="1" customWidth="1"/>
    <col min="4615" max="4615" width="18.5703125" style="1" bestFit="1" customWidth="1"/>
    <col min="4616" max="4616" width="22" style="1" bestFit="1" customWidth="1"/>
    <col min="4617" max="4617" width="9.28515625" style="1" bestFit="1" customWidth="1"/>
    <col min="4618" max="4618" width="12.140625" style="1" bestFit="1" customWidth="1"/>
    <col min="4619" max="4619" width="15.7109375" style="1" bestFit="1" customWidth="1"/>
    <col min="4620" max="4853" width="11.42578125" style="1"/>
    <col min="4854" max="4855" width="0" style="1" hidden="1" customWidth="1"/>
    <col min="4856" max="4856" width="29.5703125" style="1" bestFit="1" customWidth="1"/>
    <col min="4857" max="4857" width="28.5703125" style="1" customWidth="1"/>
    <col min="4858" max="4859" width="0" style="1" hidden="1" customWidth="1"/>
    <col min="4860" max="4860" width="21.85546875" style="1" bestFit="1" customWidth="1"/>
    <col min="4861" max="4861" width="19.28515625" style="1" bestFit="1" customWidth="1"/>
    <col min="4862" max="4862" width="16.42578125" style="1" bestFit="1" customWidth="1"/>
    <col min="4863" max="4863" width="22.85546875" style="1" bestFit="1" customWidth="1"/>
    <col min="4864" max="4864" width="18.5703125" style="1" customWidth="1"/>
    <col min="4865" max="4865" width="18.5703125" style="1" bestFit="1" customWidth="1"/>
    <col min="4866" max="4866" width="17.140625" style="1" customWidth="1"/>
    <col min="4867" max="4867" width="18.85546875" style="1" bestFit="1" customWidth="1"/>
    <col min="4868" max="4868" width="19" style="1" customWidth="1"/>
    <col min="4869" max="4869" width="24.42578125" style="1" bestFit="1" customWidth="1"/>
    <col min="4870" max="4870" width="18.7109375" style="1" bestFit="1" customWidth="1"/>
    <col min="4871" max="4871" width="18.5703125" style="1" bestFit="1" customWidth="1"/>
    <col min="4872" max="4872" width="22" style="1" bestFit="1" customWidth="1"/>
    <col min="4873" max="4873" width="9.28515625" style="1" bestFit="1" customWidth="1"/>
    <col min="4874" max="4874" width="12.140625" style="1" bestFit="1" customWidth="1"/>
    <col min="4875" max="4875" width="15.7109375" style="1" bestFit="1" customWidth="1"/>
    <col min="4876" max="5109" width="11.42578125" style="1"/>
    <col min="5110" max="5111" width="0" style="1" hidden="1" customWidth="1"/>
    <col min="5112" max="5112" width="29.5703125" style="1" bestFit="1" customWidth="1"/>
    <col min="5113" max="5113" width="28.5703125" style="1" customWidth="1"/>
    <col min="5114" max="5115" width="0" style="1" hidden="1" customWidth="1"/>
    <col min="5116" max="5116" width="21.85546875" style="1" bestFit="1" customWidth="1"/>
    <col min="5117" max="5117" width="19.28515625" style="1" bestFit="1" customWidth="1"/>
    <col min="5118" max="5118" width="16.42578125" style="1" bestFit="1" customWidth="1"/>
    <col min="5119" max="5119" width="22.85546875" style="1" bestFit="1" customWidth="1"/>
    <col min="5120" max="5120" width="18.5703125" style="1" customWidth="1"/>
    <col min="5121" max="5121" width="18.5703125" style="1" bestFit="1" customWidth="1"/>
    <col min="5122" max="5122" width="17.140625" style="1" customWidth="1"/>
    <col min="5123" max="5123" width="18.85546875" style="1" bestFit="1" customWidth="1"/>
    <col min="5124" max="5124" width="19" style="1" customWidth="1"/>
    <col min="5125" max="5125" width="24.42578125" style="1" bestFit="1" customWidth="1"/>
    <col min="5126" max="5126" width="18.7109375" style="1" bestFit="1" customWidth="1"/>
    <col min="5127" max="5127" width="18.5703125" style="1" bestFit="1" customWidth="1"/>
    <col min="5128" max="5128" width="22" style="1" bestFit="1" customWidth="1"/>
    <col min="5129" max="5129" width="9.28515625" style="1" bestFit="1" customWidth="1"/>
    <col min="5130" max="5130" width="12.140625" style="1" bestFit="1" customWidth="1"/>
    <col min="5131" max="5131" width="15.7109375" style="1" bestFit="1" customWidth="1"/>
    <col min="5132" max="5365" width="11.42578125" style="1"/>
    <col min="5366" max="5367" width="0" style="1" hidden="1" customWidth="1"/>
    <col min="5368" max="5368" width="29.5703125" style="1" bestFit="1" customWidth="1"/>
    <col min="5369" max="5369" width="28.5703125" style="1" customWidth="1"/>
    <col min="5370" max="5371" width="0" style="1" hidden="1" customWidth="1"/>
    <col min="5372" max="5372" width="21.85546875" style="1" bestFit="1" customWidth="1"/>
    <col min="5373" max="5373" width="19.28515625" style="1" bestFit="1" customWidth="1"/>
    <col min="5374" max="5374" width="16.42578125" style="1" bestFit="1" customWidth="1"/>
    <col min="5375" max="5375" width="22.85546875" style="1" bestFit="1" customWidth="1"/>
    <col min="5376" max="5376" width="18.5703125" style="1" customWidth="1"/>
    <col min="5377" max="5377" width="18.5703125" style="1" bestFit="1" customWidth="1"/>
    <col min="5378" max="5378" width="17.140625" style="1" customWidth="1"/>
    <col min="5379" max="5379" width="18.85546875" style="1" bestFit="1" customWidth="1"/>
    <col min="5380" max="5380" width="19" style="1" customWidth="1"/>
    <col min="5381" max="5381" width="24.42578125" style="1" bestFit="1" customWidth="1"/>
    <col min="5382" max="5382" width="18.7109375" style="1" bestFit="1" customWidth="1"/>
    <col min="5383" max="5383" width="18.5703125" style="1" bestFit="1" customWidth="1"/>
    <col min="5384" max="5384" width="22" style="1" bestFit="1" customWidth="1"/>
    <col min="5385" max="5385" width="9.28515625" style="1" bestFit="1" customWidth="1"/>
    <col min="5386" max="5386" width="12.140625" style="1" bestFit="1" customWidth="1"/>
    <col min="5387" max="5387" width="15.7109375" style="1" bestFit="1" customWidth="1"/>
    <col min="5388" max="5621" width="11.42578125" style="1"/>
    <col min="5622" max="5623" width="0" style="1" hidden="1" customWidth="1"/>
    <col min="5624" max="5624" width="29.5703125" style="1" bestFit="1" customWidth="1"/>
    <col min="5625" max="5625" width="28.5703125" style="1" customWidth="1"/>
    <col min="5626" max="5627" width="0" style="1" hidden="1" customWidth="1"/>
    <col min="5628" max="5628" width="21.85546875" style="1" bestFit="1" customWidth="1"/>
    <col min="5629" max="5629" width="19.28515625" style="1" bestFit="1" customWidth="1"/>
    <col min="5630" max="5630" width="16.42578125" style="1" bestFit="1" customWidth="1"/>
    <col min="5631" max="5631" width="22.85546875" style="1" bestFit="1" customWidth="1"/>
    <col min="5632" max="5632" width="18.5703125" style="1" customWidth="1"/>
    <col min="5633" max="5633" width="18.5703125" style="1" bestFit="1" customWidth="1"/>
    <col min="5634" max="5634" width="17.140625" style="1" customWidth="1"/>
    <col min="5635" max="5635" width="18.85546875" style="1" bestFit="1" customWidth="1"/>
    <col min="5636" max="5636" width="19" style="1" customWidth="1"/>
    <col min="5637" max="5637" width="24.42578125" style="1" bestFit="1" customWidth="1"/>
    <col min="5638" max="5638" width="18.7109375" style="1" bestFit="1" customWidth="1"/>
    <col min="5639" max="5639" width="18.5703125" style="1" bestFit="1" customWidth="1"/>
    <col min="5640" max="5640" width="22" style="1" bestFit="1" customWidth="1"/>
    <col min="5641" max="5641" width="9.28515625" style="1" bestFit="1" customWidth="1"/>
    <col min="5642" max="5642" width="12.140625" style="1" bestFit="1" customWidth="1"/>
    <col min="5643" max="5643" width="15.7109375" style="1" bestFit="1" customWidth="1"/>
    <col min="5644" max="5877" width="11.42578125" style="1"/>
    <col min="5878" max="5879" width="0" style="1" hidden="1" customWidth="1"/>
    <col min="5880" max="5880" width="29.5703125" style="1" bestFit="1" customWidth="1"/>
    <col min="5881" max="5881" width="28.5703125" style="1" customWidth="1"/>
    <col min="5882" max="5883" width="0" style="1" hidden="1" customWidth="1"/>
    <col min="5884" max="5884" width="21.85546875" style="1" bestFit="1" customWidth="1"/>
    <col min="5885" max="5885" width="19.28515625" style="1" bestFit="1" customWidth="1"/>
    <col min="5886" max="5886" width="16.42578125" style="1" bestFit="1" customWidth="1"/>
    <col min="5887" max="5887" width="22.85546875" style="1" bestFit="1" customWidth="1"/>
    <col min="5888" max="5888" width="18.5703125" style="1" customWidth="1"/>
    <col min="5889" max="5889" width="18.5703125" style="1" bestFit="1" customWidth="1"/>
    <col min="5890" max="5890" width="17.140625" style="1" customWidth="1"/>
    <col min="5891" max="5891" width="18.85546875" style="1" bestFit="1" customWidth="1"/>
    <col min="5892" max="5892" width="19" style="1" customWidth="1"/>
    <col min="5893" max="5893" width="24.42578125" style="1" bestFit="1" customWidth="1"/>
    <col min="5894" max="5894" width="18.7109375" style="1" bestFit="1" customWidth="1"/>
    <col min="5895" max="5895" width="18.5703125" style="1" bestFit="1" customWidth="1"/>
    <col min="5896" max="5896" width="22" style="1" bestFit="1" customWidth="1"/>
    <col min="5897" max="5897" width="9.28515625" style="1" bestFit="1" customWidth="1"/>
    <col min="5898" max="5898" width="12.140625" style="1" bestFit="1" customWidth="1"/>
    <col min="5899" max="5899" width="15.7109375" style="1" bestFit="1" customWidth="1"/>
    <col min="5900" max="6133" width="11.42578125" style="1"/>
    <col min="6134" max="6135" width="0" style="1" hidden="1" customWidth="1"/>
    <col min="6136" max="6136" width="29.5703125" style="1" bestFit="1" customWidth="1"/>
    <col min="6137" max="6137" width="28.5703125" style="1" customWidth="1"/>
    <col min="6138" max="6139" width="0" style="1" hidden="1" customWidth="1"/>
    <col min="6140" max="6140" width="21.85546875" style="1" bestFit="1" customWidth="1"/>
    <col min="6141" max="6141" width="19.28515625" style="1" bestFit="1" customWidth="1"/>
    <col min="6142" max="6142" width="16.42578125" style="1" bestFit="1" customWidth="1"/>
    <col min="6143" max="6143" width="22.85546875" style="1" bestFit="1" customWidth="1"/>
    <col min="6144" max="6144" width="18.5703125" style="1" customWidth="1"/>
    <col min="6145" max="6145" width="18.5703125" style="1" bestFit="1" customWidth="1"/>
    <col min="6146" max="6146" width="17.140625" style="1" customWidth="1"/>
    <col min="6147" max="6147" width="18.85546875" style="1" bestFit="1" customWidth="1"/>
    <col min="6148" max="6148" width="19" style="1" customWidth="1"/>
    <col min="6149" max="6149" width="24.42578125" style="1" bestFit="1" customWidth="1"/>
    <col min="6150" max="6150" width="18.7109375" style="1" bestFit="1" customWidth="1"/>
    <col min="6151" max="6151" width="18.5703125" style="1" bestFit="1" customWidth="1"/>
    <col min="6152" max="6152" width="22" style="1" bestFit="1" customWidth="1"/>
    <col min="6153" max="6153" width="9.28515625" style="1" bestFit="1" customWidth="1"/>
    <col min="6154" max="6154" width="12.140625" style="1" bestFit="1" customWidth="1"/>
    <col min="6155" max="6155" width="15.7109375" style="1" bestFit="1" customWidth="1"/>
    <col min="6156" max="6389" width="11.42578125" style="1"/>
    <col min="6390" max="6391" width="0" style="1" hidden="1" customWidth="1"/>
    <col min="6392" max="6392" width="29.5703125" style="1" bestFit="1" customWidth="1"/>
    <col min="6393" max="6393" width="28.5703125" style="1" customWidth="1"/>
    <col min="6394" max="6395" width="0" style="1" hidden="1" customWidth="1"/>
    <col min="6396" max="6396" width="21.85546875" style="1" bestFit="1" customWidth="1"/>
    <col min="6397" max="6397" width="19.28515625" style="1" bestFit="1" customWidth="1"/>
    <col min="6398" max="6398" width="16.42578125" style="1" bestFit="1" customWidth="1"/>
    <col min="6399" max="6399" width="22.85546875" style="1" bestFit="1" customWidth="1"/>
    <col min="6400" max="6400" width="18.5703125" style="1" customWidth="1"/>
    <col min="6401" max="6401" width="18.5703125" style="1" bestFit="1" customWidth="1"/>
    <col min="6402" max="6402" width="17.140625" style="1" customWidth="1"/>
    <col min="6403" max="6403" width="18.85546875" style="1" bestFit="1" customWidth="1"/>
    <col min="6404" max="6404" width="19" style="1" customWidth="1"/>
    <col min="6405" max="6405" width="24.42578125" style="1" bestFit="1" customWidth="1"/>
    <col min="6406" max="6406" width="18.7109375" style="1" bestFit="1" customWidth="1"/>
    <col min="6407" max="6407" width="18.5703125" style="1" bestFit="1" customWidth="1"/>
    <col min="6408" max="6408" width="22" style="1" bestFit="1" customWidth="1"/>
    <col min="6409" max="6409" width="9.28515625" style="1" bestFit="1" customWidth="1"/>
    <col min="6410" max="6410" width="12.140625" style="1" bestFit="1" customWidth="1"/>
    <col min="6411" max="6411" width="15.7109375" style="1" bestFit="1" customWidth="1"/>
    <col min="6412" max="6645" width="11.42578125" style="1"/>
    <col min="6646" max="6647" width="0" style="1" hidden="1" customWidth="1"/>
    <col min="6648" max="6648" width="29.5703125" style="1" bestFit="1" customWidth="1"/>
    <col min="6649" max="6649" width="28.5703125" style="1" customWidth="1"/>
    <col min="6650" max="6651" width="0" style="1" hidden="1" customWidth="1"/>
    <col min="6652" max="6652" width="21.85546875" style="1" bestFit="1" customWidth="1"/>
    <col min="6653" max="6653" width="19.28515625" style="1" bestFit="1" customWidth="1"/>
    <col min="6654" max="6654" width="16.42578125" style="1" bestFit="1" customWidth="1"/>
    <col min="6655" max="6655" width="22.85546875" style="1" bestFit="1" customWidth="1"/>
    <col min="6656" max="6656" width="18.5703125" style="1" customWidth="1"/>
    <col min="6657" max="6657" width="18.5703125" style="1" bestFit="1" customWidth="1"/>
    <col min="6658" max="6658" width="17.140625" style="1" customWidth="1"/>
    <col min="6659" max="6659" width="18.85546875" style="1" bestFit="1" customWidth="1"/>
    <col min="6660" max="6660" width="19" style="1" customWidth="1"/>
    <col min="6661" max="6661" width="24.42578125" style="1" bestFit="1" customWidth="1"/>
    <col min="6662" max="6662" width="18.7109375" style="1" bestFit="1" customWidth="1"/>
    <col min="6663" max="6663" width="18.5703125" style="1" bestFit="1" customWidth="1"/>
    <col min="6664" max="6664" width="22" style="1" bestFit="1" customWidth="1"/>
    <col min="6665" max="6665" width="9.28515625" style="1" bestFit="1" customWidth="1"/>
    <col min="6666" max="6666" width="12.140625" style="1" bestFit="1" customWidth="1"/>
    <col min="6667" max="6667" width="15.7109375" style="1" bestFit="1" customWidth="1"/>
    <col min="6668" max="6901" width="11.42578125" style="1"/>
    <col min="6902" max="6903" width="0" style="1" hidden="1" customWidth="1"/>
    <col min="6904" max="6904" width="29.5703125" style="1" bestFit="1" customWidth="1"/>
    <col min="6905" max="6905" width="28.5703125" style="1" customWidth="1"/>
    <col min="6906" max="6907" width="0" style="1" hidden="1" customWidth="1"/>
    <col min="6908" max="6908" width="21.85546875" style="1" bestFit="1" customWidth="1"/>
    <col min="6909" max="6909" width="19.28515625" style="1" bestFit="1" customWidth="1"/>
    <col min="6910" max="6910" width="16.42578125" style="1" bestFit="1" customWidth="1"/>
    <col min="6911" max="6911" width="22.85546875" style="1" bestFit="1" customWidth="1"/>
    <col min="6912" max="6912" width="18.5703125" style="1" customWidth="1"/>
    <col min="6913" max="6913" width="18.5703125" style="1" bestFit="1" customWidth="1"/>
    <col min="6914" max="6914" width="17.140625" style="1" customWidth="1"/>
    <col min="6915" max="6915" width="18.85546875" style="1" bestFit="1" customWidth="1"/>
    <col min="6916" max="6916" width="19" style="1" customWidth="1"/>
    <col min="6917" max="6917" width="24.42578125" style="1" bestFit="1" customWidth="1"/>
    <col min="6918" max="6918" width="18.7109375" style="1" bestFit="1" customWidth="1"/>
    <col min="6919" max="6919" width="18.5703125" style="1" bestFit="1" customWidth="1"/>
    <col min="6920" max="6920" width="22" style="1" bestFit="1" customWidth="1"/>
    <col min="6921" max="6921" width="9.28515625" style="1" bestFit="1" customWidth="1"/>
    <col min="6922" max="6922" width="12.140625" style="1" bestFit="1" customWidth="1"/>
    <col min="6923" max="6923" width="15.7109375" style="1" bestFit="1" customWidth="1"/>
    <col min="6924" max="7157" width="11.42578125" style="1"/>
    <col min="7158" max="7159" width="0" style="1" hidden="1" customWidth="1"/>
    <col min="7160" max="7160" width="29.5703125" style="1" bestFit="1" customWidth="1"/>
    <col min="7161" max="7161" width="28.5703125" style="1" customWidth="1"/>
    <col min="7162" max="7163" width="0" style="1" hidden="1" customWidth="1"/>
    <col min="7164" max="7164" width="21.85546875" style="1" bestFit="1" customWidth="1"/>
    <col min="7165" max="7165" width="19.28515625" style="1" bestFit="1" customWidth="1"/>
    <col min="7166" max="7166" width="16.42578125" style="1" bestFit="1" customWidth="1"/>
    <col min="7167" max="7167" width="22.85546875" style="1" bestFit="1" customWidth="1"/>
    <col min="7168" max="7168" width="18.5703125" style="1" customWidth="1"/>
    <col min="7169" max="7169" width="18.5703125" style="1" bestFit="1" customWidth="1"/>
    <col min="7170" max="7170" width="17.140625" style="1" customWidth="1"/>
    <col min="7171" max="7171" width="18.85546875" style="1" bestFit="1" customWidth="1"/>
    <col min="7172" max="7172" width="19" style="1" customWidth="1"/>
    <col min="7173" max="7173" width="24.42578125" style="1" bestFit="1" customWidth="1"/>
    <col min="7174" max="7174" width="18.7109375" style="1" bestFit="1" customWidth="1"/>
    <col min="7175" max="7175" width="18.5703125" style="1" bestFit="1" customWidth="1"/>
    <col min="7176" max="7176" width="22" style="1" bestFit="1" customWidth="1"/>
    <col min="7177" max="7177" width="9.28515625" style="1" bestFit="1" customWidth="1"/>
    <col min="7178" max="7178" width="12.140625" style="1" bestFit="1" customWidth="1"/>
    <col min="7179" max="7179" width="15.7109375" style="1" bestFit="1" customWidth="1"/>
    <col min="7180" max="7413" width="11.42578125" style="1"/>
    <col min="7414" max="7415" width="0" style="1" hidden="1" customWidth="1"/>
    <col min="7416" max="7416" width="29.5703125" style="1" bestFit="1" customWidth="1"/>
    <col min="7417" max="7417" width="28.5703125" style="1" customWidth="1"/>
    <col min="7418" max="7419" width="0" style="1" hidden="1" customWidth="1"/>
    <col min="7420" max="7420" width="21.85546875" style="1" bestFit="1" customWidth="1"/>
    <col min="7421" max="7421" width="19.28515625" style="1" bestFit="1" customWidth="1"/>
    <col min="7422" max="7422" width="16.42578125" style="1" bestFit="1" customWidth="1"/>
    <col min="7423" max="7423" width="22.85546875" style="1" bestFit="1" customWidth="1"/>
    <col min="7424" max="7424" width="18.5703125" style="1" customWidth="1"/>
    <col min="7425" max="7425" width="18.5703125" style="1" bestFit="1" customWidth="1"/>
    <col min="7426" max="7426" width="17.140625" style="1" customWidth="1"/>
    <col min="7427" max="7427" width="18.85546875" style="1" bestFit="1" customWidth="1"/>
    <col min="7428" max="7428" width="19" style="1" customWidth="1"/>
    <col min="7429" max="7429" width="24.42578125" style="1" bestFit="1" customWidth="1"/>
    <col min="7430" max="7430" width="18.7109375" style="1" bestFit="1" customWidth="1"/>
    <col min="7431" max="7431" width="18.5703125" style="1" bestFit="1" customWidth="1"/>
    <col min="7432" max="7432" width="22" style="1" bestFit="1" customWidth="1"/>
    <col min="7433" max="7433" width="9.28515625" style="1" bestFit="1" customWidth="1"/>
    <col min="7434" max="7434" width="12.140625" style="1" bestFit="1" customWidth="1"/>
    <col min="7435" max="7435" width="15.7109375" style="1" bestFit="1" customWidth="1"/>
    <col min="7436" max="7669" width="11.42578125" style="1"/>
    <col min="7670" max="7671" width="0" style="1" hidden="1" customWidth="1"/>
    <col min="7672" max="7672" width="29.5703125" style="1" bestFit="1" customWidth="1"/>
    <col min="7673" max="7673" width="28.5703125" style="1" customWidth="1"/>
    <col min="7674" max="7675" width="0" style="1" hidden="1" customWidth="1"/>
    <col min="7676" max="7676" width="21.85546875" style="1" bestFit="1" customWidth="1"/>
    <col min="7677" max="7677" width="19.28515625" style="1" bestFit="1" customWidth="1"/>
    <col min="7678" max="7678" width="16.42578125" style="1" bestFit="1" customWidth="1"/>
    <col min="7679" max="7679" width="22.85546875" style="1" bestFit="1" customWidth="1"/>
    <col min="7680" max="7680" width="18.5703125" style="1" customWidth="1"/>
    <col min="7681" max="7681" width="18.5703125" style="1" bestFit="1" customWidth="1"/>
    <col min="7682" max="7682" width="17.140625" style="1" customWidth="1"/>
    <col min="7683" max="7683" width="18.85546875" style="1" bestFit="1" customWidth="1"/>
    <col min="7684" max="7684" width="19" style="1" customWidth="1"/>
    <col min="7685" max="7685" width="24.42578125" style="1" bestFit="1" customWidth="1"/>
    <col min="7686" max="7686" width="18.7109375" style="1" bestFit="1" customWidth="1"/>
    <col min="7687" max="7687" width="18.5703125" style="1" bestFit="1" customWidth="1"/>
    <col min="7688" max="7688" width="22" style="1" bestFit="1" customWidth="1"/>
    <col min="7689" max="7689" width="9.28515625" style="1" bestFit="1" customWidth="1"/>
    <col min="7690" max="7690" width="12.140625" style="1" bestFit="1" customWidth="1"/>
    <col min="7691" max="7691" width="15.7109375" style="1" bestFit="1" customWidth="1"/>
    <col min="7692" max="7925" width="11.42578125" style="1"/>
    <col min="7926" max="7927" width="0" style="1" hidden="1" customWidth="1"/>
    <col min="7928" max="7928" width="29.5703125" style="1" bestFit="1" customWidth="1"/>
    <col min="7929" max="7929" width="28.5703125" style="1" customWidth="1"/>
    <col min="7930" max="7931" width="0" style="1" hidden="1" customWidth="1"/>
    <col min="7932" max="7932" width="21.85546875" style="1" bestFit="1" customWidth="1"/>
    <col min="7933" max="7933" width="19.28515625" style="1" bestFit="1" customWidth="1"/>
    <col min="7934" max="7934" width="16.42578125" style="1" bestFit="1" customWidth="1"/>
    <col min="7935" max="7935" width="22.85546875" style="1" bestFit="1" customWidth="1"/>
    <col min="7936" max="7936" width="18.5703125" style="1" customWidth="1"/>
    <col min="7937" max="7937" width="18.5703125" style="1" bestFit="1" customWidth="1"/>
    <col min="7938" max="7938" width="17.140625" style="1" customWidth="1"/>
    <col min="7939" max="7939" width="18.85546875" style="1" bestFit="1" customWidth="1"/>
    <col min="7940" max="7940" width="19" style="1" customWidth="1"/>
    <col min="7941" max="7941" width="24.42578125" style="1" bestFit="1" customWidth="1"/>
    <col min="7942" max="7942" width="18.7109375" style="1" bestFit="1" customWidth="1"/>
    <col min="7943" max="7943" width="18.5703125" style="1" bestFit="1" customWidth="1"/>
    <col min="7944" max="7944" width="22" style="1" bestFit="1" customWidth="1"/>
    <col min="7945" max="7945" width="9.28515625" style="1" bestFit="1" customWidth="1"/>
    <col min="7946" max="7946" width="12.140625" style="1" bestFit="1" customWidth="1"/>
    <col min="7947" max="7947" width="15.7109375" style="1" bestFit="1" customWidth="1"/>
    <col min="7948" max="8181" width="11.42578125" style="1"/>
    <col min="8182" max="8183" width="0" style="1" hidden="1" customWidth="1"/>
    <col min="8184" max="8184" width="29.5703125" style="1" bestFit="1" customWidth="1"/>
    <col min="8185" max="8185" width="28.5703125" style="1" customWidth="1"/>
    <col min="8186" max="8187" width="0" style="1" hidden="1" customWidth="1"/>
    <col min="8188" max="8188" width="21.85546875" style="1" bestFit="1" customWidth="1"/>
    <col min="8189" max="8189" width="19.28515625" style="1" bestFit="1" customWidth="1"/>
    <col min="8190" max="8190" width="16.42578125" style="1" bestFit="1" customWidth="1"/>
    <col min="8191" max="8191" width="22.85546875" style="1" bestFit="1" customWidth="1"/>
    <col min="8192" max="8192" width="18.5703125" style="1" customWidth="1"/>
    <col min="8193" max="8193" width="18.5703125" style="1" bestFit="1" customWidth="1"/>
    <col min="8194" max="8194" width="17.140625" style="1" customWidth="1"/>
    <col min="8195" max="8195" width="18.85546875" style="1" bestFit="1" customWidth="1"/>
    <col min="8196" max="8196" width="19" style="1" customWidth="1"/>
    <col min="8197" max="8197" width="24.42578125" style="1" bestFit="1" customWidth="1"/>
    <col min="8198" max="8198" width="18.7109375" style="1" bestFit="1" customWidth="1"/>
    <col min="8199" max="8199" width="18.5703125" style="1" bestFit="1" customWidth="1"/>
    <col min="8200" max="8200" width="22" style="1" bestFit="1" customWidth="1"/>
    <col min="8201" max="8201" width="9.28515625" style="1" bestFit="1" customWidth="1"/>
    <col min="8202" max="8202" width="12.140625" style="1" bestFit="1" customWidth="1"/>
    <col min="8203" max="8203" width="15.7109375" style="1" bestFit="1" customWidth="1"/>
    <col min="8204" max="8437" width="11.42578125" style="1"/>
    <col min="8438" max="8439" width="0" style="1" hidden="1" customWidth="1"/>
    <col min="8440" max="8440" width="29.5703125" style="1" bestFit="1" customWidth="1"/>
    <col min="8441" max="8441" width="28.5703125" style="1" customWidth="1"/>
    <col min="8442" max="8443" width="0" style="1" hidden="1" customWidth="1"/>
    <col min="8444" max="8444" width="21.85546875" style="1" bestFit="1" customWidth="1"/>
    <col min="8445" max="8445" width="19.28515625" style="1" bestFit="1" customWidth="1"/>
    <col min="8446" max="8446" width="16.42578125" style="1" bestFit="1" customWidth="1"/>
    <col min="8447" max="8447" width="22.85546875" style="1" bestFit="1" customWidth="1"/>
    <col min="8448" max="8448" width="18.5703125" style="1" customWidth="1"/>
    <col min="8449" max="8449" width="18.5703125" style="1" bestFit="1" customWidth="1"/>
    <col min="8450" max="8450" width="17.140625" style="1" customWidth="1"/>
    <col min="8451" max="8451" width="18.85546875" style="1" bestFit="1" customWidth="1"/>
    <col min="8452" max="8452" width="19" style="1" customWidth="1"/>
    <col min="8453" max="8453" width="24.42578125" style="1" bestFit="1" customWidth="1"/>
    <col min="8454" max="8454" width="18.7109375" style="1" bestFit="1" customWidth="1"/>
    <col min="8455" max="8455" width="18.5703125" style="1" bestFit="1" customWidth="1"/>
    <col min="8456" max="8456" width="22" style="1" bestFit="1" customWidth="1"/>
    <col min="8457" max="8457" width="9.28515625" style="1" bestFit="1" customWidth="1"/>
    <col min="8458" max="8458" width="12.140625" style="1" bestFit="1" customWidth="1"/>
    <col min="8459" max="8459" width="15.7109375" style="1" bestFit="1" customWidth="1"/>
    <col min="8460" max="8693" width="11.42578125" style="1"/>
    <col min="8694" max="8695" width="0" style="1" hidden="1" customWidth="1"/>
    <col min="8696" max="8696" width="29.5703125" style="1" bestFit="1" customWidth="1"/>
    <col min="8697" max="8697" width="28.5703125" style="1" customWidth="1"/>
    <col min="8698" max="8699" width="0" style="1" hidden="1" customWidth="1"/>
    <col min="8700" max="8700" width="21.85546875" style="1" bestFit="1" customWidth="1"/>
    <col min="8701" max="8701" width="19.28515625" style="1" bestFit="1" customWidth="1"/>
    <col min="8702" max="8702" width="16.42578125" style="1" bestFit="1" customWidth="1"/>
    <col min="8703" max="8703" width="22.85546875" style="1" bestFit="1" customWidth="1"/>
    <col min="8704" max="8704" width="18.5703125" style="1" customWidth="1"/>
    <col min="8705" max="8705" width="18.5703125" style="1" bestFit="1" customWidth="1"/>
    <col min="8706" max="8706" width="17.140625" style="1" customWidth="1"/>
    <col min="8707" max="8707" width="18.85546875" style="1" bestFit="1" customWidth="1"/>
    <col min="8708" max="8708" width="19" style="1" customWidth="1"/>
    <col min="8709" max="8709" width="24.42578125" style="1" bestFit="1" customWidth="1"/>
    <col min="8710" max="8710" width="18.7109375" style="1" bestFit="1" customWidth="1"/>
    <col min="8711" max="8711" width="18.5703125" style="1" bestFit="1" customWidth="1"/>
    <col min="8712" max="8712" width="22" style="1" bestFit="1" customWidth="1"/>
    <col min="8713" max="8713" width="9.28515625" style="1" bestFit="1" customWidth="1"/>
    <col min="8714" max="8714" width="12.140625" style="1" bestFit="1" customWidth="1"/>
    <col min="8715" max="8715" width="15.7109375" style="1" bestFit="1" customWidth="1"/>
    <col min="8716" max="8949" width="11.42578125" style="1"/>
    <col min="8950" max="8951" width="0" style="1" hidden="1" customWidth="1"/>
    <col min="8952" max="8952" width="29.5703125" style="1" bestFit="1" customWidth="1"/>
    <col min="8953" max="8953" width="28.5703125" style="1" customWidth="1"/>
    <col min="8954" max="8955" width="0" style="1" hidden="1" customWidth="1"/>
    <col min="8956" max="8956" width="21.85546875" style="1" bestFit="1" customWidth="1"/>
    <col min="8957" max="8957" width="19.28515625" style="1" bestFit="1" customWidth="1"/>
    <col min="8958" max="8958" width="16.42578125" style="1" bestFit="1" customWidth="1"/>
    <col min="8959" max="8959" width="22.85546875" style="1" bestFit="1" customWidth="1"/>
    <col min="8960" max="8960" width="18.5703125" style="1" customWidth="1"/>
    <col min="8961" max="8961" width="18.5703125" style="1" bestFit="1" customWidth="1"/>
    <col min="8962" max="8962" width="17.140625" style="1" customWidth="1"/>
    <col min="8963" max="8963" width="18.85546875" style="1" bestFit="1" customWidth="1"/>
    <col min="8964" max="8964" width="19" style="1" customWidth="1"/>
    <col min="8965" max="8965" width="24.42578125" style="1" bestFit="1" customWidth="1"/>
    <col min="8966" max="8966" width="18.7109375" style="1" bestFit="1" customWidth="1"/>
    <col min="8967" max="8967" width="18.5703125" style="1" bestFit="1" customWidth="1"/>
    <col min="8968" max="8968" width="22" style="1" bestFit="1" customWidth="1"/>
    <col min="8969" max="8969" width="9.28515625" style="1" bestFit="1" customWidth="1"/>
    <col min="8970" max="8970" width="12.140625" style="1" bestFit="1" customWidth="1"/>
    <col min="8971" max="8971" width="15.7109375" style="1" bestFit="1" customWidth="1"/>
    <col min="8972" max="9205" width="11.42578125" style="1"/>
    <col min="9206" max="9207" width="0" style="1" hidden="1" customWidth="1"/>
    <col min="9208" max="9208" width="29.5703125" style="1" bestFit="1" customWidth="1"/>
    <col min="9209" max="9209" width="28.5703125" style="1" customWidth="1"/>
    <col min="9210" max="9211" width="0" style="1" hidden="1" customWidth="1"/>
    <col min="9212" max="9212" width="21.85546875" style="1" bestFit="1" customWidth="1"/>
    <col min="9213" max="9213" width="19.28515625" style="1" bestFit="1" customWidth="1"/>
    <col min="9214" max="9214" width="16.42578125" style="1" bestFit="1" customWidth="1"/>
    <col min="9215" max="9215" width="22.85546875" style="1" bestFit="1" customWidth="1"/>
    <col min="9216" max="9216" width="18.5703125" style="1" customWidth="1"/>
    <col min="9217" max="9217" width="18.5703125" style="1" bestFit="1" customWidth="1"/>
    <col min="9218" max="9218" width="17.140625" style="1" customWidth="1"/>
    <col min="9219" max="9219" width="18.85546875" style="1" bestFit="1" customWidth="1"/>
    <col min="9220" max="9220" width="19" style="1" customWidth="1"/>
    <col min="9221" max="9221" width="24.42578125" style="1" bestFit="1" customWidth="1"/>
    <col min="9222" max="9222" width="18.7109375" style="1" bestFit="1" customWidth="1"/>
    <col min="9223" max="9223" width="18.5703125" style="1" bestFit="1" customWidth="1"/>
    <col min="9224" max="9224" width="22" style="1" bestFit="1" customWidth="1"/>
    <col min="9225" max="9225" width="9.28515625" style="1" bestFit="1" customWidth="1"/>
    <col min="9226" max="9226" width="12.140625" style="1" bestFit="1" customWidth="1"/>
    <col min="9227" max="9227" width="15.7109375" style="1" bestFit="1" customWidth="1"/>
    <col min="9228" max="9461" width="11.42578125" style="1"/>
    <col min="9462" max="9463" width="0" style="1" hidden="1" customWidth="1"/>
    <col min="9464" max="9464" width="29.5703125" style="1" bestFit="1" customWidth="1"/>
    <col min="9465" max="9465" width="28.5703125" style="1" customWidth="1"/>
    <col min="9466" max="9467" width="0" style="1" hidden="1" customWidth="1"/>
    <col min="9468" max="9468" width="21.85546875" style="1" bestFit="1" customWidth="1"/>
    <col min="9469" max="9469" width="19.28515625" style="1" bestFit="1" customWidth="1"/>
    <col min="9470" max="9470" width="16.42578125" style="1" bestFit="1" customWidth="1"/>
    <col min="9471" max="9471" width="22.85546875" style="1" bestFit="1" customWidth="1"/>
    <col min="9472" max="9472" width="18.5703125" style="1" customWidth="1"/>
    <col min="9473" max="9473" width="18.5703125" style="1" bestFit="1" customWidth="1"/>
    <col min="9474" max="9474" width="17.140625" style="1" customWidth="1"/>
    <col min="9475" max="9475" width="18.85546875" style="1" bestFit="1" customWidth="1"/>
    <col min="9476" max="9476" width="19" style="1" customWidth="1"/>
    <col min="9477" max="9477" width="24.42578125" style="1" bestFit="1" customWidth="1"/>
    <col min="9478" max="9478" width="18.7109375" style="1" bestFit="1" customWidth="1"/>
    <col min="9479" max="9479" width="18.5703125" style="1" bestFit="1" customWidth="1"/>
    <col min="9480" max="9480" width="22" style="1" bestFit="1" customWidth="1"/>
    <col min="9481" max="9481" width="9.28515625" style="1" bestFit="1" customWidth="1"/>
    <col min="9482" max="9482" width="12.140625" style="1" bestFit="1" customWidth="1"/>
    <col min="9483" max="9483" width="15.7109375" style="1" bestFit="1" customWidth="1"/>
    <col min="9484" max="9717" width="11.42578125" style="1"/>
    <col min="9718" max="9719" width="0" style="1" hidden="1" customWidth="1"/>
    <col min="9720" max="9720" width="29.5703125" style="1" bestFit="1" customWidth="1"/>
    <col min="9721" max="9721" width="28.5703125" style="1" customWidth="1"/>
    <col min="9722" max="9723" width="0" style="1" hidden="1" customWidth="1"/>
    <col min="9724" max="9724" width="21.85546875" style="1" bestFit="1" customWidth="1"/>
    <col min="9725" max="9725" width="19.28515625" style="1" bestFit="1" customWidth="1"/>
    <col min="9726" max="9726" width="16.42578125" style="1" bestFit="1" customWidth="1"/>
    <col min="9727" max="9727" width="22.85546875" style="1" bestFit="1" customWidth="1"/>
    <col min="9728" max="9728" width="18.5703125" style="1" customWidth="1"/>
    <col min="9729" max="9729" width="18.5703125" style="1" bestFit="1" customWidth="1"/>
    <col min="9730" max="9730" width="17.140625" style="1" customWidth="1"/>
    <col min="9731" max="9731" width="18.85546875" style="1" bestFit="1" customWidth="1"/>
    <col min="9732" max="9732" width="19" style="1" customWidth="1"/>
    <col min="9733" max="9733" width="24.42578125" style="1" bestFit="1" customWidth="1"/>
    <col min="9734" max="9734" width="18.7109375" style="1" bestFit="1" customWidth="1"/>
    <col min="9735" max="9735" width="18.5703125" style="1" bestFit="1" customWidth="1"/>
    <col min="9736" max="9736" width="22" style="1" bestFit="1" customWidth="1"/>
    <col min="9737" max="9737" width="9.28515625" style="1" bestFit="1" customWidth="1"/>
    <col min="9738" max="9738" width="12.140625" style="1" bestFit="1" customWidth="1"/>
    <col min="9739" max="9739" width="15.7109375" style="1" bestFit="1" customWidth="1"/>
    <col min="9740" max="9973" width="11.42578125" style="1"/>
    <col min="9974" max="9975" width="0" style="1" hidden="1" customWidth="1"/>
    <col min="9976" max="9976" width="29.5703125" style="1" bestFit="1" customWidth="1"/>
    <col min="9977" max="9977" width="28.5703125" style="1" customWidth="1"/>
    <col min="9978" max="9979" width="0" style="1" hidden="1" customWidth="1"/>
    <col min="9980" max="9980" width="21.85546875" style="1" bestFit="1" customWidth="1"/>
    <col min="9981" max="9981" width="19.28515625" style="1" bestFit="1" customWidth="1"/>
    <col min="9982" max="9982" width="16.42578125" style="1" bestFit="1" customWidth="1"/>
    <col min="9983" max="9983" width="22.85546875" style="1" bestFit="1" customWidth="1"/>
    <col min="9984" max="9984" width="18.5703125" style="1" customWidth="1"/>
    <col min="9985" max="9985" width="18.5703125" style="1" bestFit="1" customWidth="1"/>
    <col min="9986" max="9986" width="17.140625" style="1" customWidth="1"/>
    <col min="9987" max="9987" width="18.85546875" style="1" bestFit="1" customWidth="1"/>
    <col min="9988" max="9988" width="19" style="1" customWidth="1"/>
    <col min="9989" max="9989" width="24.42578125" style="1" bestFit="1" customWidth="1"/>
    <col min="9990" max="9990" width="18.7109375" style="1" bestFit="1" customWidth="1"/>
    <col min="9991" max="9991" width="18.5703125" style="1" bestFit="1" customWidth="1"/>
    <col min="9992" max="9992" width="22" style="1" bestFit="1" customWidth="1"/>
    <col min="9993" max="9993" width="9.28515625" style="1" bestFit="1" customWidth="1"/>
    <col min="9994" max="9994" width="12.140625" style="1" bestFit="1" customWidth="1"/>
    <col min="9995" max="9995" width="15.7109375" style="1" bestFit="1" customWidth="1"/>
    <col min="9996" max="10229" width="11.42578125" style="1"/>
    <col min="10230" max="10231" width="0" style="1" hidden="1" customWidth="1"/>
    <col min="10232" max="10232" width="29.5703125" style="1" bestFit="1" customWidth="1"/>
    <col min="10233" max="10233" width="28.5703125" style="1" customWidth="1"/>
    <col min="10234" max="10235" width="0" style="1" hidden="1" customWidth="1"/>
    <col min="10236" max="10236" width="21.85546875" style="1" bestFit="1" customWidth="1"/>
    <col min="10237" max="10237" width="19.28515625" style="1" bestFit="1" customWidth="1"/>
    <col min="10238" max="10238" width="16.42578125" style="1" bestFit="1" customWidth="1"/>
    <col min="10239" max="10239" width="22.85546875" style="1" bestFit="1" customWidth="1"/>
    <col min="10240" max="10240" width="18.5703125" style="1" customWidth="1"/>
    <col min="10241" max="10241" width="18.5703125" style="1" bestFit="1" customWidth="1"/>
    <col min="10242" max="10242" width="17.140625" style="1" customWidth="1"/>
    <col min="10243" max="10243" width="18.85546875" style="1" bestFit="1" customWidth="1"/>
    <col min="10244" max="10244" width="19" style="1" customWidth="1"/>
    <col min="10245" max="10245" width="24.42578125" style="1" bestFit="1" customWidth="1"/>
    <col min="10246" max="10246" width="18.7109375" style="1" bestFit="1" customWidth="1"/>
    <col min="10247" max="10247" width="18.5703125" style="1" bestFit="1" customWidth="1"/>
    <col min="10248" max="10248" width="22" style="1" bestFit="1" customWidth="1"/>
    <col min="10249" max="10249" width="9.28515625" style="1" bestFit="1" customWidth="1"/>
    <col min="10250" max="10250" width="12.140625" style="1" bestFit="1" customWidth="1"/>
    <col min="10251" max="10251" width="15.7109375" style="1" bestFit="1" customWidth="1"/>
    <col min="10252" max="10485" width="11.42578125" style="1"/>
    <col min="10486" max="10487" width="0" style="1" hidden="1" customWidth="1"/>
    <col min="10488" max="10488" width="29.5703125" style="1" bestFit="1" customWidth="1"/>
    <col min="10489" max="10489" width="28.5703125" style="1" customWidth="1"/>
    <col min="10490" max="10491" width="0" style="1" hidden="1" customWidth="1"/>
    <col min="10492" max="10492" width="21.85546875" style="1" bestFit="1" customWidth="1"/>
    <col min="10493" max="10493" width="19.28515625" style="1" bestFit="1" customWidth="1"/>
    <col min="10494" max="10494" width="16.42578125" style="1" bestFit="1" customWidth="1"/>
    <col min="10495" max="10495" width="22.85546875" style="1" bestFit="1" customWidth="1"/>
    <col min="10496" max="10496" width="18.5703125" style="1" customWidth="1"/>
    <col min="10497" max="10497" width="18.5703125" style="1" bestFit="1" customWidth="1"/>
    <col min="10498" max="10498" width="17.140625" style="1" customWidth="1"/>
    <col min="10499" max="10499" width="18.85546875" style="1" bestFit="1" customWidth="1"/>
    <col min="10500" max="10500" width="19" style="1" customWidth="1"/>
    <col min="10501" max="10501" width="24.42578125" style="1" bestFit="1" customWidth="1"/>
    <col min="10502" max="10502" width="18.7109375" style="1" bestFit="1" customWidth="1"/>
    <col min="10503" max="10503" width="18.5703125" style="1" bestFit="1" customWidth="1"/>
    <col min="10504" max="10504" width="22" style="1" bestFit="1" customWidth="1"/>
    <col min="10505" max="10505" width="9.28515625" style="1" bestFit="1" customWidth="1"/>
    <col min="10506" max="10506" width="12.140625" style="1" bestFit="1" customWidth="1"/>
    <col min="10507" max="10507" width="15.7109375" style="1" bestFit="1" customWidth="1"/>
    <col min="10508" max="10741" width="11.42578125" style="1"/>
    <col min="10742" max="10743" width="0" style="1" hidden="1" customWidth="1"/>
    <col min="10744" max="10744" width="29.5703125" style="1" bestFit="1" customWidth="1"/>
    <col min="10745" max="10745" width="28.5703125" style="1" customWidth="1"/>
    <col min="10746" max="10747" width="0" style="1" hidden="1" customWidth="1"/>
    <col min="10748" max="10748" width="21.85546875" style="1" bestFit="1" customWidth="1"/>
    <col min="10749" max="10749" width="19.28515625" style="1" bestFit="1" customWidth="1"/>
    <col min="10750" max="10750" width="16.42578125" style="1" bestFit="1" customWidth="1"/>
    <col min="10751" max="10751" width="22.85546875" style="1" bestFit="1" customWidth="1"/>
    <col min="10752" max="10752" width="18.5703125" style="1" customWidth="1"/>
    <col min="10753" max="10753" width="18.5703125" style="1" bestFit="1" customWidth="1"/>
    <col min="10754" max="10754" width="17.140625" style="1" customWidth="1"/>
    <col min="10755" max="10755" width="18.85546875" style="1" bestFit="1" customWidth="1"/>
    <col min="10756" max="10756" width="19" style="1" customWidth="1"/>
    <col min="10757" max="10757" width="24.42578125" style="1" bestFit="1" customWidth="1"/>
    <col min="10758" max="10758" width="18.7109375" style="1" bestFit="1" customWidth="1"/>
    <col min="10759" max="10759" width="18.5703125" style="1" bestFit="1" customWidth="1"/>
    <col min="10760" max="10760" width="22" style="1" bestFit="1" customWidth="1"/>
    <col min="10761" max="10761" width="9.28515625" style="1" bestFit="1" customWidth="1"/>
    <col min="10762" max="10762" width="12.140625" style="1" bestFit="1" customWidth="1"/>
    <col min="10763" max="10763" width="15.7109375" style="1" bestFit="1" customWidth="1"/>
    <col min="10764" max="10997" width="11.42578125" style="1"/>
    <col min="10998" max="10999" width="0" style="1" hidden="1" customWidth="1"/>
    <col min="11000" max="11000" width="29.5703125" style="1" bestFit="1" customWidth="1"/>
    <col min="11001" max="11001" width="28.5703125" style="1" customWidth="1"/>
    <col min="11002" max="11003" width="0" style="1" hidden="1" customWidth="1"/>
    <col min="11004" max="11004" width="21.85546875" style="1" bestFit="1" customWidth="1"/>
    <col min="11005" max="11005" width="19.28515625" style="1" bestFit="1" customWidth="1"/>
    <col min="11006" max="11006" width="16.42578125" style="1" bestFit="1" customWidth="1"/>
    <col min="11007" max="11007" width="22.85546875" style="1" bestFit="1" customWidth="1"/>
    <col min="11008" max="11008" width="18.5703125" style="1" customWidth="1"/>
    <col min="11009" max="11009" width="18.5703125" style="1" bestFit="1" customWidth="1"/>
    <col min="11010" max="11010" width="17.140625" style="1" customWidth="1"/>
    <col min="11011" max="11011" width="18.85546875" style="1" bestFit="1" customWidth="1"/>
    <col min="11012" max="11012" width="19" style="1" customWidth="1"/>
    <col min="11013" max="11013" width="24.42578125" style="1" bestFit="1" customWidth="1"/>
    <col min="11014" max="11014" width="18.7109375" style="1" bestFit="1" customWidth="1"/>
    <col min="11015" max="11015" width="18.5703125" style="1" bestFit="1" customWidth="1"/>
    <col min="11016" max="11016" width="22" style="1" bestFit="1" customWidth="1"/>
    <col min="11017" max="11017" width="9.28515625" style="1" bestFit="1" customWidth="1"/>
    <col min="11018" max="11018" width="12.140625" style="1" bestFit="1" customWidth="1"/>
    <col min="11019" max="11019" width="15.7109375" style="1" bestFit="1" customWidth="1"/>
    <col min="11020" max="11253" width="11.42578125" style="1"/>
    <col min="11254" max="11255" width="0" style="1" hidden="1" customWidth="1"/>
    <col min="11256" max="11256" width="29.5703125" style="1" bestFit="1" customWidth="1"/>
    <col min="11257" max="11257" width="28.5703125" style="1" customWidth="1"/>
    <col min="11258" max="11259" width="0" style="1" hidden="1" customWidth="1"/>
    <col min="11260" max="11260" width="21.85546875" style="1" bestFit="1" customWidth="1"/>
    <col min="11261" max="11261" width="19.28515625" style="1" bestFit="1" customWidth="1"/>
    <col min="11262" max="11262" width="16.42578125" style="1" bestFit="1" customWidth="1"/>
    <col min="11263" max="11263" width="22.85546875" style="1" bestFit="1" customWidth="1"/>
    <col min="11264" max="11264" width="18.5703125" style="1" customWidth="1"/>
    <col min="11265" max="11265" width="18.5703125" style="1" bestFit="1" customWidth="1"/>
    <col min="11266" max="11266" width="17.140625" style="1" customWidth="1"/>
    <col min="11267" max="11267" width="18.85546875" style="1" bestFit="1" customWidth="1"/>
    <col min="11268" max="11268" width="19" style="1" customWidth="1"/>
    <col min="11269" max="11269" width="24.42578125" style="1" bestFit="1" customWidth="1"/>
    <col min="11270" max="11270" width="18.7109375" style="1" bestFit="1" customWidth="1"/>
    <col min="11271" max="11271" width="18.5703125" style="1" bestFit="1" customWidth="1"/>
    <col min="11272" max="11272" width="22" style="1" bestFit="1" customWidth="1"/>
    <col min="11273" max="11273" width="9.28515625" style="1" bestFit="1" customWidth="1"/>
    <col min="11274" max="11274" width="12.140625" style="1" bestFit="1" customWidth="1"/>
    <col min="11275" max="11275" width="15.7109375" style="1" bestFit="1" customWidth="1"/>
    <col min="11276" max="11509" width="11.42578125" style="1"/>
    <col min="11510" max="11511" width="0" style="1" hidden="1" customWidth="1"/>
    <col min="11512" max="11512" width="29.5703125" style="1" bestFit="1" customWidth="1"/>
    <col min="11513" max="11513" width="28.5703125" style="1" customWidth="1"/>
    <col min="11514" max="11515" width="0" style="1" hidden="1" customWidth="1"/>
    <col min="11516" max="11516" width="21.85546875" style="1" bestFit="1" customWidth="1"/>
    <col min="11517" max="11517" width="19.28515625" style="1" bestFit="1" customWidth="1"/>
    <col min="11518" max="11518" width="16.42578125" style="1" bestFit="1" customWidth="1"/>
    <col min="11519" max="11519" width="22.85546875" style="1" bestFit="1" customWidth="1"/>
    <col min="11520" max="11520" width="18.5703125" style="1" customWidth="1"/>
    <col min="11521" max="11521" width="18.5703125" style="1" bestFit="1" customWidth="1"/>
    <col min="11522" max="11522" width="17.140625" style="1" customWidth="1"/>
    <col min="11523" max="11523" width="18.85546875" style="1" bestFit="1" customWidth="1"/>
    <col min="11524" max="11524" width="19" style="1" customWidth="1"/>
    <col min="11525" max="11525" width="24.42578125" style="1" bestFit="1" customWidth="1"/>
    <col min="11526" max="11526" width="18.7109375" style="1" bestFit="1" customWidth="1"/>
    <col min="11527" max="11527" width="18.5703125" style="1" bestFit="1" customWidth="1"/>
    <col min="11528" max="11528" width="22" style="1" bestFit="1" customWidth="1"/>
    <col min="11529" max="11529" width="9.28515625" style="1" bestFit="1" customWidth="1"/>
    <col min="11530" max="11530" width="12.140625" style="1" bestFit="1" customWidth="1"/>
    <col min="11531" max="11531" width="15.7109375" style="1" bestFit="1" customWidth="1"/>
    <col min="11532" max="11765" width="11.42578125" style="1"/>
    <col min="11766" max="11767" width="0" style="1" hidden="1" customWidth="1"/>
    <col min="11768" max="11768" width="29.5703125" style="1" bestFit="1" customWidth="1"/>
    <col min="11769" max="11769" width="28.5703125" style="1" customWidth="1"/>
    <col min="11770" max="11771" width="0" style="1" hidden="1" customWidth="1"/>
    <col min="11772" max="11772" width="21.85546875" style="1" bestFit="1" customWidth="1"/>
    <col min="11773" max="11773" width="19.28515625" style="1" bestFit="1" customWidth="1"/>
    <col min="11774" max="11774" width="16.42578125" style="1" bestFit="1" customWidth="1"/>
    <col min="11775" max="11775" width="22.85546875" style="1" bestFit="1" customWidth="1"/>
    <col min="11776" max="11776" width="18.5703125" style="1" customWidth="1"/>
    <col min="11777" max="11777" width="18.5703125" style="1" bestFit="1" customWidth="1"/>
    <col min="11778" max="11778" width="17.140625" style="1" customWidth="1"/>
    <col min="11779" max="11779" width="18.85546875" style="1" bestFit="1" customWidth="1"/>
    <col min="11780" max="11780" width="19" style="1" customWidth="1"/>
    <col min="11781" max="11781" width="24.42578125" style="1" bestFit="1" customWidth="1"/>
    <col min="11782" max="11782" width="18.7109375" style="1" bestFit="1" customWidth="1"/>
    <col min="11783" max="11783" width="18.5703125" style="1" bestFit="1" customWidth="1"/>
    <col min="11784" max="11784" width="22" style="1" bestFit="1" customWidth="1"/>
    <col min="11785" max="11785" width="9.28515625" style="1" bestFit="1" customWidth="1"/>
    <col min="11786" max="11786" width="12.140625" style="1" bestFit="1" customWidth="1"/>
    <col min="11787" max="11787" width="15.7109375" style="1" bestFit="1" customWidth="1"/>
    <col min="11788" max="12021" width="11.42578125" style="1"/>
    <col min="12022" max="12023" width="0" style="1" hidden="1" customWidth="1"/>
    <col min="12024" max="12024" width="29.5703125" style="1" bestFit="1" customWidth="1"/>
    <col min="12025" max="12025" width="28.5703125" style="1" customWidth="1"/>
    <col min="12026" max="12027" width="0" style="1" hidden="1" customWidth="1"/>
    <col min="12028" max="12028" width="21.85546875" style="1" bestFit="1" customWidth="1"/>
    <col min="12029" max="12029" width="19.28515625" style="1" bestFit="1" customWidth="1"/>
    <col min="12030" max="12030" width="16.42578125" style="1" bestFit="1" customWidth="1"/>
    <col min="12031" max="12031" width="22.85546875" style="1" bestFit="1" customWidth="1"/>
    <col min="12032" max="12032" width="18.5703125" style="1" customWidth="1"/>
    <col min="12033" max="12033" width="18.5703125" style="1" bestFit="1" customWidth="1"/>
    <col min="12034" max="12034" width="17.140625" style="1" customWidth="1"/>
    <col min="12035" max="12035" width="18.85546875" style="1" bestFit="1" customWidth="1"/>
    <col min="12036" max="12036" width="19" style="1" customWidth="1"/>
    <col min="12037" max="12037" width="24.42578125" style="1" bestFit="1" customWidth="1"/>
    <col min="12038" max="12038" width="18.7109375" style="1" bestFit="1" customWidth="1"/>
    <col min="12039" max="12039" width="18.5703125" style="1" bestFit="1" customWidth="1"/>
    <col min="12040" max="12040" width="22" style="1" bestFit="1" customWidth="1"/>
    <col min="12041" max="12041" width="9.28515625" style="1" bestFit="1" customWidth="1"/>
    <col min="12042" max="12042" width="12.140625" style="1" bestFit="1" customWidth="1"/>
    <col min="12043" max="12043" width="15.7109375" style="1" bestFit="1" customWidth="1"/>
    <col min="12044" max="12277" width="11.42578125" style="1"/>
    <col min="12278" max="12279" width="0" style="1" hidden="1" customWidth="1"/>
    <col min="12280" max="12280" width="29.5703125" style="1" bestFit="1" customWidth="1"/>
    <col min="12281" max="12281" width="28.5703125" style="1" customWidth="1"/>
    <col min="12282" max="12283" width="0" style="1" hidden="1" customWidth="1"/>
    <col min="12284" max="12284" width="21.85546875" style="1" bestFit="1" customWidth="1"/>
    <col min="12285" max="12285" width="19.28515625" style="1" bestFit="1" customWidth="1"/>
    <col min="12286" max="12286" width="16.42578125" style="1" bestFit="1" customWidth="1"/>
    <col min="12287" max="12287" width="22.85546875" style="1" bestFit="1" customWidth="1"/>
    <col min="12288" max="12288" width="18.5703125" style="1" customWidth="1"/>
    <col min="12289" max="12289" width="18.5703125" style="1" bestFit="1" customWidth="1"/>
    <col min="12290" max="12290" width="17.140625" style="1" customWidth="1"/>
    <col min="12291" max="12291" width="18.85546875" style="1" bestFit="1" customWidth="1"/>
    <col min="12292" max="12292" width="19" style="1" customWidth="1"/>
    <col min="12293" max="12293" width="24.42578125" style="1" bestFit="1" customWidth="1"/>
    <col min="12294" max="12294" width="18.7109375" style="1" bestFit="1" customWidth="1"/>
    <col min="12295" max="12295" width="18.5703125" style="1" bestFit="1" customWidth="1"/>
    <col min="12296" max="12296" width="22" style="1" bestFit="1" customWidth="1"/>
    <col min="12297" max="12297" width="9.28515625" style="1" bestFit="1" customWidth="1"/>
    <col min="12298" max="12298" width="12.140625" style="1" bestFit="1" customWidth="1"/>
    <col min="12299" max="12299" width="15.7109375" style="1" bestFit="1" customWidth="1"/>
    <col min="12300" max="12533" width="11.42578125" style="1"/>
    <col min="12534" max="12535" width="0" style="1" hidden="1" customWidth="1"/>
    <col min="12536" max="12536" width="29.5703125" style="1" bestFit="1" customWidth="1"/>
    <col min="12537" max="12537" width="28.5703125" style="1" customWidth="1"/>
    <col min="12538" max="12539" width="0" style="1" hidden="1" customWidth="1"/>
    <col min="12540" max="12540" width="21.85546875" style="1" bestFit="1" customWidth="1"/>
    <col min="12541" max="12541" width="19.28515625" style="1" bestFit="1" customWidth="1"/>
    <col min="12542" max="12542" width="16.42578125" style="1" bestFit="1" customWidth="1"/>
    <col min="12543" max="12543" width="22.85546875" style="1" bestFit="1" customWidth="1"/>
    <col min="12544" max="12544" width="18.5703125" style="1" customWidth="1"/>
    <col min="12545" max="12545" width="18.5703125" style="1" bestFit="1" customWidth="1"/>
    <col min="12546" max="12546" width="17.140625" style="1" customWidth="1"/>
    <col min="12547" max="12547" width="18.85546875" style="1" bestFit="1" customWidth="1"/>
    <col min="12548" max="12548" width="19" style="1" customWidth="1"/>
    <col min="12549" max="12549" width="24.42578125" style="1" bestFit="1" customWidth="1"/>
    <col min="12550" max="12550" width="18.7109375" style="1" bestFit="1" customWidth="1"/>
    <col min="12551" max="12551" width="18.5703125" style="1" bestFit="1" customWidth="1"/>
    <col min="12552" max="12552" width="22" style="1" bestFit="1" customWidth="1"/>
    <col min="12553" max="12553" width="9.28515625" style="1" bestFit="1" customWidth="1"/>
    <col min="12554" max="12554" width="12.140625" style="1" bestFit="1" customWidth="1"/>
    <col min="12555" max="12555" width="15.7109375" style="1" bestFit="1" customWidth="1"/>
    <col min="12556" max="12789" width="11.42578125" style="1"/>
    <col min="12790" max="12791" width="0" style="1" hidden="1" customWidth="1"/>
    <col min="12792" max="12792" width="29.5703125" style="1" bestFit="1" customWidth="1"/>
    <col min="12793" max="12793" width="28.5703125" style="1" customWidth="1"/>
    <col min="12794" max="12795" width="0" style="1" hidden="1" customWidth="1"/>
    <col min="12796" max="12796" width="21.85546875" style="1" bestFit="1" customWidth="1"/>
    <col min="12797" max="12797" width="19.28515625" style="1" bestFit="1" customWidth="1"/>
    <col min="12798" max="12798" width="16.42578125" style="1" bestFit="1" customWidth="1"/>
    <col min="12799" max="12799" width="22.85546875" style="1" bestFit="1" customWidth="1"/>
    <col min="12800" max="12800" width="18.5703125" style="1" customWidth="1"/>
    <col min="12801" max="12801" width="18.5703125" style="1" bestFit="1" customWidth="1"/>
    <col min="12802" max="12802" width="17.140625" style="1" customWidth="1"/>
    <col min="12803" max="12803" width="18.85546875" style="1" bestFit="1" customWidth="1"/>
    <col min="12804" max="12804" width="19" style="1" customWidth="1"/>
    <col min="12805" max="12805" width="24.42578125" style="1" bestFit="1" customWidth="1"/>
    <col min="12806" max="12806" width="18.7109375" style="1" bestFit="1" customWidth="1"/>
    <col min="12807" max="12807" width="18.5703125" style="1" bestFit="1" customWidth="1"/>
    <col min="12808" max="12808" width="22" style="1" bestFit="1" customWidth="1"/>
    <col min="12809" max="12809" width="9.28515625" style="1" bestFit="1" customWidth="1"/>
    <col min="12810" max="12810" width="12.140625" style="1" bestFit="1" customWidth="1"/>
    <col min="12811" max="12811" width="15.7109375" style="1" bestFit="1" customWidth="1"/>
    <col min="12812" max="13045" width="11.42578125" style="1"/>
    <col min="13046" max="13047" width="0" style="1" hidden="1" customWidth="1"/>
    <col min="13048" max="13048" width="29.5703125" style="1" bestFit="1" customWidth="1"/>
    <col min="13049" max="13049" width="28.5703125" style="1" customWidth="1"/>
    <col min="13050" max="13051" width="0" style="1" hidden="1" customWidth="1"/>
    <col min="13052" max="13052" width="21.85546875" style="1" bestFit="1" customWidth="1"/>
    <col min="13053" max="13053" width="19.28515625" style="1" bestFit="1" customWidth="1"/>
    <col min="13054" max="13054" width="16.42578125" style="1" bestFit="1" customWidth="1"/>
    <col min="13055" max="13055" width="22.85546875" style="1" bestFit="1" customWidth="1"/>
    <col min="13056" max="13056" width="18.5703125" style="1" customWidth="1"/>
    <col min="13057" max="13057" width="18.5703125" style="1" bestFit="1" customWidth="1"/>
    <col min="13058" max="13058" width="17.140625" style="1" customWidth="1"/>
    <col min="13059" max="13059" width="18.85546875" style="1" bestFit="1" customWidth="1"/>
    <col min="13060" max="13060" width="19" style="1" customWidth="1"/>
    <col min="13061" max="13061" width="24.42578125" style="1" bestFit="1" customWidth="1"/>
    <col min="13062" max="13062" width="18.7109375" style="1" bestFit="1" customWidth="1"/>
    <col min="13063" max="13063" width="18.5703125" style="1" bestFit="1" customWidth="1"/>
    <col min="13064" max="13064" width="22" style="1" bestFit="1" customWidth="1"/>
    <col min="13065" max="13065" width="9.28515625" style="1" bestFit="1" customWidth="1"/>
    <col min="13066" max="13066" width="12.140625" style="1" bestFit="1" customWidth="1"/>
    <col min="13067" max="13067" width="15.7109375" style="1" bestFit="1" customWidth="1"/>
    <col min="13068" max="13301" width="11.42578125" style="1"/>
    <col min="13302" max="13303" width="0" style="1" hidden="1" customWidth="1"/>
    <col min="13304" max="13304" width="29.5703125" style="1" bestFit="1" customWidth="1"/>
    <col min="13305" max="13305" width="28.5703125" style="1" customWidth="1"/>
    <col min="13306" max="13307" width="0" style="1" hidden="1" customWidth="1"/>
    <col min="13308" max="13308" width="21.85546875" style="1" bestFit="1" customWidth="1"/>
    <col min="13309" max="13309" width="19.28515625" style="1" bestFit="1" customWidth="1"/>
    <col min="13310" max="13310" width="16.42578125" style="1" bestFit="1" customWidth="1"/>
    <col min="13311" max="13311" width="22.85546875" style="1" bestFit="1" customWidth="1"/>
    <col min="13312" max="13312" width="18.5703125" style="1" customWidth="1"/>
    <col min="13313" max="13313" width="18.5703125" style="1" bestFit="1" customWidth="1"/>
    <col min="13314" max="13314" width="17.140625" style="1" customWidth="1"/>
    <col min="13315" max="13315" width="18.85546875" style="1" bestFit="1" customWidth="1"/>
    <col min="13316" max="13316" width="19" style="1" customWidth="1"/>
    <col min="13317" max="13317" width="24.42578125" style="1" bestFit="1" customWidth="1"/>
    <col min="13318" max="13318" width="18.7109375" style="1" bestFit="1" customWidth="1"/>
    <col min="13319" max="13319" width="18.5703125" style="1" bestFit="1" customWidth="1"/>
    <col min="13320" max="13320" width="22" style="1" bestFit="1" customWidth="1"/>
    <col min="13321" max="13321" width="9.28515625" style="1" bestFit="1" customWidth="1"/>
    <col min="13322" max="13322" width="12.140625" style="1" bestFit="1" customWidth="1"/>
    <col min="13323" max="13323" width="15.7109375" style="1" bestFit="1" customWidth="1"/>
    <col min="13324" max="13557" width="11.42578125" style="1"/>
    <col min="13558" max="13559" width="0" style="1" hidden="1" customWidth="1"/>
    <col min="13560" max="13560" width="29.5703125" style="1" bestFit="1" customWidth="1"/>
    <col min="13561" max="13561" width="28.5703125" style="1" customWidth="1"/>
    <col min="13562" max="13563" width="0" style="1" hidden="1" customWidth="1"/>
    <col min="13564" max="13564" width="21.85546875" style="1" bestFit="1" customWidth="1"/>
    <col min="13565" max="13565" width="19.28515625" style="1" bestFit="1" customWidth="1"/>
    <col min="13566" max="13566" width="16.42578125" style="1" bestFit="1" customWidth="1"/>
    <col min="13567" max="13567" width="22.85546875" style="1" bestFit="1" customWidth="1"/>
    <col min="13568" max="13568" width="18.5703125" style="1" customWidth="1"/>
    <col min="13569" max="13569" width="18.5703125" style="1" bestFit="1" customWidth="1"/>
    <col min="13570" max="13570" width="17.140625" style="1" customWidth="1"/>
    <col min="13571" max="13571" width="18.85546875" style="1" bestFit="1" customWidth="1"/>
    <col min="13572" max="13572" width="19" style="1" customWidth="1"/>
    <col min="13573" max="13573" width="24.42578125" style="1" bestFit="1" customWidth="1"/>
    <col min="13574" max="13574" width="18.7109375" style="1" bestFit="1" customWidth="1"/>
    <col min="13575" max="13575" width="18.5703125" style="1" bestFit="1" customWidth="1"/>
    <col min="13576" max="13576" width="22" style="1" bestFit="1" customWidth="1"/>
    <col min="13577" max="13577" width="9.28515625" style="1" bestFit="1" customWidth="1"/>
    <col min="13578" max="13578" width="12.140625" style="1" bestFit="1" customWidth="1"/>
    <col min="13579" max="13579" width="15.7109375" style="1" bestFit="1" customWidth="1"/>
    <col min="13580" max="13813" width="11.42578125" style="1"/>
    <col min="13814" max="13815" width="0" style="1" hidden="1" customWidth="1"/>
    <col min="13816" max="13816" width="29.5703125" style="1" bestFit="1" customWidth="1"/>
    <col min="13817" max="13817" width="28.5703125" style="1" customWidth="1"/>
    <col min="13818" max="13819" width="0" style="1" hidden="1" customWidth="1"/>
    <col min="13820" max="13820" width="21.85546875" style="1" bestFit="1" customWidth="1"/>
    <col min="13821" max="13821" width="19.28515625" style="1" bestFit="1" customWidth="1"/>
    <col min="13822" max="13822" width="16.42578125" style="1" bestFit="1" customWidth="1"/>
    <col min="13823" max="13823" width="22.85546875" style="1" bestFit="1" customWidth="1"/>
    <col min="13824" max="13824" width="18.5703125" style="1" customWidth="1"/>
    <col min="13825" max="13825" width="18.5703125" style="1" bestFit="1" customWidth="1"/>
    <col min="13826" max="13826" width="17.140625" style="1" customWidth="1"/>
    <col min="13827" max="13827" width="18.85546875" style="1" bestFit="1" customWidth="1"/>
    <col min="13828" max="13828" width="19" style="1" customWidth="1"/>
    <col min="13829" max="13829" width="24.42578125" style="1" bestFit="1" customWidth="1"/>
    <col min="13830" max="13830" width="18.7109375" style="1" bestFit="1" customWidth="1"/>
    <col min="13831" max="13831" width="18.5703125" style="1" bestFit="1" customWidth="1"/>
    <col min="13832" max="13832" width="22" style="1" bestFit="1" customWidth="1"/>
    <col min="13833" max="13833" width="9.28515625" style="1" bestFit="1" customWidth="1"/>
    <col min="13834" max="13834" width="12.140625" style="1" bestFit="1" customWidth="1"/>
    <col min="13835" max="13835" width="15.7109375" style="1" bestFit="1" customWidth="1"/>
    <col min="13836" max="14069" width="11.42578125" style="1"/>
    <col min="14070" max="14071" width="0" style="1" hidden="1" customWidth="1"/>
    <col min="14072" max="14072" width="29.5703125" style="1" bestFit="1" customWidth="1"/>
    <col min="14073" max="14073" width="28.5703125" style="1" customWidth="1"/>
    <col min="14074" max="14075" width="0" style="1" hidden="1" customWidth="1"/>
    <col min="14076" max="14076" width="21.85546875" style="1" bestFit="1" customWidth="1"/>
    <col min="14077" max="14077" width="19.28515625" style="1" bestFit="1" customWidth="1"/>
    <col min="14078" max="14078" width="16.42578125" style="1" bestFit="1" customWidth="1"/>
    <col min="14079" max="14079" width="22.85546875" style="1" bestFit="1" customWidth="1"/>
    <col min="14080" max="14080" width="18.5703125" style="1" customWidth="1"/>
    <col min="14081" max="14081" width="18.5703125" style="1" bestFit="1" customWidth="1"/>
    <col min="14082" max="14082" width="17.140625" style="1" customWidth="1"/>
    <col min="14083" max="14083" width="18.85546875" style="1" bestFit="1" customWidth="1"/>
    <col min="14084" max="14084" width="19" style="1" customWidth="1"/>
    <col min="14085" max="14085" width="24.42578125" style="1" bestFit="1" customWidth="1"/>
    <col min="14086" max="14086" width="18.7109375" style="1" bestFit="1" customWidth="1"/>
    <col min="14087" max="14087" width="18.5703125" style="1" bestFit="1" customWidth="1"/>
    <col min="14088" max="14088" width="22" style="1" bestFit="1" customWidth="1"/>
    <col min="14089" max="14089" width="9.28515625" style="1" bestFit="1" customWidth="1"/>
    <col min="14090" max="14090" width="12.140625" style="1" bestFit="1" customWidth="1"/>
    <col min="14091" max="14091" width="15.7109375" style="1" bestFit="1" customWidth="1"/>
    <col min="14092" max="14325" width="11.42578125" style="1"/>
    <col min="14326" max="14327" width="0" style="1" hidden="1" customWidth="1"/>
    <col min="14328" max="14328" width="29.5703125" style="1" bestFit="1" customWidth="1"/>
    <col min="14329" max="14329" width="28.5703125" style="1" customWidth="1"/>
    <col min="14330" max="14331" width="0" style="1" hidden="1" customWidth="1"/>
    <col min="14332" max="14332" width="21.85546875" style="1" bestFit="1" customWidth="1"/>
    <col min="14333" max="14333" width="19.28515625" style="1" bestFit="1" customWidth="1"/>
    <col min="14334" max="14334" width="16.42578125" style="1" bestFit="1" customWidth="1"/>
    <col min="14335" max="14335" width="22.85546875" style="1" bestFit="1" customWidth="1"/>
    <col min="14336" max="14336" width="18.5703125" style="1" customWidth="1"/>
    <col min="14337" max="14337" width="18.5703125" style="1" bestFit="1" customWidth="1"/>
    <col min="14338" max="14338" width="17.140625" style="1" customWidth="1"/>
    <col min="14339" max="14339" width="18.85546875" style="1" bestFit="1" customWidth="1"/>
    <col min="14340" max="14340" width="19" style="1" customWidth="1"/>
    <col min="14341" max="14341" width="24.42578125" style="1" bestFit="1" customWidth="1"/>
    <col min="14342" max="14342" width="18.7109375" style="1" bestFit="1" customWidth="1"/>
    <col min="14343" max="14343" width="18.5703125" style="1" bestFit="1" customWidth="1"/>
    <col min="14344" max="14344" width="22" style="1" bestFit="1" customWidth="1"/>
    <col min="14345" max="14345" width="9.28515625" style="1" bestFit="1" customWidth="1"/>
    <col min="14346" max="14346" width="12.140625" style="1" bestFit="1" customWidth="1"/>
    <col min="14347" max="14347" width="15.7109375" style="1" bestFit="1" customWidth="1"/>
    <col min="14348" max="14581" width="11.42578125" style="1"/>
    <col min="14582" max="14583" width="0" style="1" hidden="1" customWidth="1"/>
    <col min="14584" max="14584" width="29.5703125" style="1" bestFit="1" customWidth="1"/>
    <col min="14585" max="14585" width="28.5703125" style="1" customWidth="1"/>
    <col min="14586" max="14587" width="0" style="1" hidden="1" customWidth="1"/>
    <col min="14588" max="14588" width="21.85546875" style="1" bestFit="1" customWidth="1"/>
    <col min="14589" max="14589" width="19.28515625" style="1" bestFit="1" customWidth="1"/>
    <col min="14590" max="14590" width="16.42578125" style="1" bestFit="1" customWidth="1"/>
    <col min="14591" max="14591" width="22.85546875" style="1" bestFit="1" customWidth="1"/>
    <col min="14592" max="14592" width="18.5703125" style="1" customWidth="1"/>
    <col min="14593" max="14593" width="18.5703125" style="1" bestFit="1" customWidth="1"/>
    <col min="14594" max="14594" width="17.140625" style="1" customWidth="1"/>
    <col min="14595" max="14595" width="18.85546875" style="1" bestFit="1" customWidth="1"/>
    <col min="14596" max="14596" width="19" style="1" customWidth="1"/>
    <col min="14597" max="14597" width="24.42578125" style="1" bestFit="1" customWidth="1"/>
    <col min="14598" max="14598" width="18.7109375" style="1" bestFit="1" customWidth="1"/>
    <col min="14599" max="14599" width="18.5703125" style="1" bestFit="1" customWidth="1"/>
    <col min="14600" max="14600" width="22" style="1" bestFit="1" customWidth="1"/>
    <col min="14601" max="14601" width="9.28515625" style="1" bestFit="1" customWidth="1"/>
    <col min="14602" max="14602" width="12.140625" style="1" bestFit="1" customWidth="1"/>
    <col min="14603" max="14603" width="15.7109375" style="1" bestFit="1" customWidth="1"/>
    <col min="14604" max="14837" width="11.42578125" style="1"/>
    <col min="14838" max="14839" width="0" style="1" hidden="1" customWidth="1"/>
    <col min="14840" max="14840" width="29.5703125" style="1" bestFit="1" customWidth="1"/>
    <col min="14841" max="14841" width="28.5703125" style="1" customWidth="1"/>
    <col min="14842" max="14843" width="0" style="1" hidden="1" customWidth="1"/>
    <col min="14844" max="14844" width="21.85546875" style="1" bestFit="1" customWidth="1"/>
    <col min="14845" max="14845" width="19.28515625" style="1" bestFit="1" customWidth="1"/>
    <col min="14846" max="14846" width="16.42578125" style="1" bestFit="1" customWidth="1"/>
    <col min="14847" max="14847" width="22.85546875" style="1" bestFit="1" customWidth="1"/>
    <col min="14848" max="14848" width="18.5703125" style="1" customWidth="1"/>
    <col min="14849" max="14849" width="18.5703125" style="1" bestFit="1" customWidth="1"/>
    <col min="14850" max="14850" width="17.140625" style="1" customWidth="1"/>
    <col min="14851" max="14851" width="18.85546875" style="1" bestFit="1" customWidth="1"/>
    <col min="14852" max="14852" width="19" style="1" customWidth="1"/>
    <col min="14853" max="14853" width="24.42578125" style="1" bestFit="1" customWidth="1"/>
    <col min="14854" max="14854" width="18.7109375" style="1" bestFit="1" customWidth="1"/>
    <col min="14855" max="14855" width="18.5703125" style="1" bestFit="1" customWidth="1"/>
    <col min="14856" max="14856" width="22" style="1" bestFit="1" customWidth="1"/>
    <col min="14857" max="14857" width="9.28515625" style="1" bestFit="1" customWidth="1"/>
    <col min="14858" max="14858" width="12.140625" style="1" bestFit="1" customWidth="1"/>
    <col min="14859" max="14859" width="15.7109375" style="1" bestFit="1" customWidth="1"/>
    <col min="14860" max="15093" width="11.42578125" style="1"/>
    <col min="15094" max="15095" width="0" style="1" hidden="1" customWidth="1"/>
    <col min="15096" max="15096" width="29.5703125" style="1" bestFit="1" customWidth="1"/>
    <col min="15097" max="15097" width="28.5703125" style="1" customWidth="1"/>
    <col min="15098" max="15099" width="0" style="1" hidden="1" customWidth="1"/>
    <col min="15100" max="15100" width="21.85546875" style="1" bestFit="1" customWidth="1"/>
    <col min="15101" max="15101" width="19.28515625" style="1" bestFit="1" customWidth="1"/>
    <col min="15102" max="15102" width="16.42578125" style="1" bestFit="1" customWidth="1"/>
    <col min="15103" max="15103" width="22.85546875" style="1" bestFit="1" customWidth="1"/>
    <col min="15104" max="15104" width="18.5703125" style="1" customWidth="1"/>
    <col min="15105" max="15105" width="18.5703125" style="1" bestFit="1" customWidth="1"/>
    <col min="15106" max="15106" width="17.140625" style="1" customWidth="1"/>
    <col min="15107" max="15107" width="18.85546875" style="1" bestFit="1" customWidth="1"/>
    <col min="15108" max="15108" width="19" style="1" customWidth="1"/>
    <col min="15109" max="15109" width="24.42578125" style="1" bestFit="1" customWidth="1"/>
    <col min="15110" max="15110" width="18.7109375" style="1" bestFit="1" customWidth="1"/>
    <col min="15111" max="15111" width="18.5703125" style="1" bestFit="1" customWidth="1"/>
    <col min="15112" max="15112" width="22" style="1" bestFit="1" customWidth="1"/>
    <col min="15113" max="15113" width="9.28515625" style="1" bestFit="1" customWidth="1"/>
    <col min="15114" max="15114" width="12.140625" style="1" bestFit="1" customWidth="1"/>
    <col min="15115" max="15115" width="15.7109375" style="1" bestFit="1" customWidth="1"/>
    <col min="15116" max="15349" width="11.42578125" style="1"/>
    <col min="15350" max="15351" width="0" style="1" hidden="1" customWidth="1"/>
    <col min="15352" max="15352" width="29.5703125" style="1" bestFit="1" customWidth="1"/>
    <col min="15353" max="15353" width="28.5703125" style="1" customWidth="1"/>
    <col min="15354" max="15355" width="0" style="1" hidden="1" customWidth="1"/>
    <col min="15356" max="15356" width="21.85546875" style="1" bestFit="1" customWidth="1"/>
    <col min="15357" max="15357" width="19.28515625" style="1" bestFit="1" customWidth="1"/>
    <col min="15358" max="15358" width="16.42578125" style="1" bestFit="1" customWidth="1"/>
    <col min="15359" max="15359" width="22.85546875" style="1" bestFit="1" customWidth="1"/>
    <col min="15360" max="15360" width="18.5703125" style="1" customWidth="1"/>
    <col min="15361" max="15361" width="18.5703125" style="1" bestFit="1" customWidth="1"/>
    <col min="15362" max="15362" width="17.140625" style="1" customWidth="1"/>
    <col min="15363" max="15363" width="18.85546875" style="1" bestFit="1" customWidth="1"/>
    <col min="15364" max="15364" width="19" style="1" customWidth="1"/>
    <col min="15365" max="15365" width="24.42578125" style="1" bestFit="1" customWidth="1"/>
    <col min="15366" max="15366" width="18.7109375" style="1" bestFit="1" customWidth="1"/>
    <col min="15367" max="15367" width="18.5703125" style="1" bestFit="1" customWidth="1"/>
    <col min="15368" max="15368" width="22" style="1" bestFit="1" customWidth="1"/>
    <col min="15369" max="15369" width="9.28515625" style="1" bestFit="1" customWidth="1"/>
    <col min="15370" max="15370" width="12.140625" style="1" bestFit="1" customWidth="1"/>
    <col min="15371" max="15371" width="15.7109375" style="1" bestFit="1" customWidth="1"/>
    <col min="15372" max="15605" width="11.42578125" style="1"/>
    <col min="15606" max="15607" width="0" style="1" hidden="1" customWidth="1"/>
    <col min="15608" max="15608" width="29.5703125" style="1" bestFit="1" customWidth="1"/>
    <col min="15609" max="15609" width="28.5703125" style="1" customWidth="1"/>
    <col min="15610" max="15611" width="0" style="1" hidden="1" customWidth="1"/>
    <col min="15612" max="15612" width="21.85546875" style="1" bestFit="1" customWidth="1"/>
    <col min="15613" max="15613" width="19.28515625" style="1" bestFit="1" customWidth="1"/>
    <col min="15614" max="15614" width="16.42578125" style="1" bestFit="1" customWidth="1"/>
    <col min="15615" max="15615" width="22.85546875" style="1" bestFit="1" customWidth="1"/>
    <col min="15616" max="15616" width="18.5703125" style="1" customWidth="1"/>
    <col min="15617" max="15617" width="18.5703125" style="1" bestFit="1" customWidth="1"/>
    <col min="15618" max="15618" width="17.140625" style="1" customWidth="1"/>
    <col min="15619" max="15619" width="18.85546875" style="1" bestFit="1" customWidth="1"/>
    <col min="15620" max="15620" width="19" style="1" customWidth="1"/>
    <col min="15621" max="15621" width="24.42578125" style="1" bestFit="1" customWidth="1"/>
    <col min="15622" max="15622" width="18.7109375" style="1" bestFit="1" customWidth="1"/>
    <col min="15623" max="15623" width="18.5703125" style="1" bestFit="1" customWidth="1"/>
    <col min="15624" max="15624" width="22" style="1" bestFit="1" customWidth="1"/>
    <col min="15625" max="15625" width="9.28515625" style="1" bestFit="1" customWidth="1"/>
    <col min="15626" max="15626" width="12.140625" style="1" bestFit="1" customWidth="1"/>
    <col min="15627" max="15627" width="15.7109375" style="1" bestFit="1" customWidth="1"/>
    <col min="15628" max="15861" width="11.42578125" style="1"/>
    <col min="15862" max="15863" width="0" style="1" hidden="1" customWidth="1"/>
    <col min="15864" max="15864" width="29.5703125" style="1" bestFit="1" customWidth="1"/>
    <col min="15865" max="15865" width="28.5703125" style="1" customWidth="1"/>
    <col min="15866" max="15867" width="0" style="1" hidden="1" customWidth="1"/>
    <col min="15868" max="15868" width="21.85546875" style="1" bestFit="1" customWidth="1"/>
    <col min="15869" max="15869" width="19.28515625" style="1" bestFit="1" customWidth="1"/>
    <col min="15870" max="15870" width="16.42578125" style="1" bestFit="1" customWidth="1"/>
    <col min="15871" max="15871" width="22.85546875" style="1" bestFit="1" customWidth="1"/>
    <col min="15872" max="15872" width="18.5703125" style="1" customWidth="1"/>
    <col min="15873" max="15873" width="18.5703125" style="1" bestFit="1" customWidth="1"/>
    <col min="15874" max="15874" width="17.140625" style="1" customWidth="1"/>
    <col min="15875" max="15875" width="18.85546875" style="1" bestFit="1" customWidth="1"/>
    <col min="15876" max="15876" width="19" style="1" customWidth="1"/>
    <col min="15877" max="15877" width="24.42578125" style="1" bestFit="1" customWidth="1"/>
    <col min="15878" max="15878" width="18.7109375" style="1" bestFit="1" customWidth="1"/>
    <col min="15879" max="15879" width="18.5703125" style="1" bestFit="1" customWidth="1"/>
    <col min="15880" max="15880" width="22" style="1" bestFit="1" customWidth="1"/>
    <col min="15881" max="15881" width="9.28515625" style="1" bestFit="1" customWidth="1"/>
    <col min="15882" max="15882" width="12.140625" style="1" bestFit="1" customWidth="1"/>
    <col min="15883" max="15883" width="15.7109375" style="1" bestFit="1" customWidth="1"/>
    <col min="15884" max="16117" width="11.42578125" style="1"/>
    <col min="16118" max="16119" width="0" style="1" hidden="1" customWidth="1"/>
    <col min="16120" max="16120" width="29.5703125" style="1" bestFit="1" customWidth="1"/>
    <col min="16121" max="16121" width="28.5703125" style="1" customWidth="1"/>
    <col min="16122" max="16123" width="0" style="1" hidden="1" customWidth="1"/>
    <col min="16124" max="16124" width="21.85546875" style="1" bestFit="1" customWidth="1"/>
    <col min="16125" max="16125" width="19.28515625" style="1" bestFit="1" customWidth="1"/>
    <col min="16126" max="16126" width="16.42578125" style="1" bestFit="1" customWidth="1"/>
    <col min="16127" max="16127" width="22.85546875" style="1" bestFit="1" customWidth="1"/>
    <col min="16128" max="16128" width="18.5703125" style="1" customWidth="1"/>
    <col min="16129" max="16129" width="18.5703125" style="1" bestFit="1" customWidth="1"/>
    <col min="16130" max="16130" width="17.140625" style="1" customWidth="1"/>
    <col min="16131" max="16131" width="18.85546875" style="1" bestFit="1" customWidth="1"/>
    <col min="16132" max="16132" width="19" style="1" customWidth="1"/>
    <col min="16133" max="16133" width="24.42578125" style="1" bestFit="1" customWidth="1"/>
    <col min="16134" max="16134" width="18.7109375" style="1" bestFit="1" customWidth="1"/>
    <col min="16135" max="16135" width="18.5703125" style="1" bestFit="1" customWidth="1"/>
    <col min="16136" max="16136" width="22" style="1" bestFit="1" customWidth="1"/>
    <col min="16137" max="16137" width="9.28515625" style="1" bestFit="1" customWidth="1"/>
    <col min="16138" max="16138" width="12.140625" style="1" bestFit="1" customWidth="1"/>
    <col min="16139" max="16139" width="15.7109375" style="1" bestFit="1" customWidth="1"/>
    <col min="16140" max="16384" width="11.42578125" style="1"/>
  </cols>
  <sheetData>
    <row r="1" spans="1:53" ht="14.25" customHeight="1" x14ac:dyDescent="0.2">
      <c r="A1" s="67"/>
      <c r="B1" s="67"/>
      <c r="C1" s="67"/>
      <c r="D1" s="67"/>
      <c r="E1" s="76" t="s">
        <v>79</v>
      </c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34"/>
      <c r="AI1" s="47"/>
      <c r="AJ1" s="37"/>
      <c r="AK1" s="37"/>
      <c r="AL1" s="37"/>
      <c r="AM1" s="7" t="s">
        <v>21</v>
      </c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ht="12.75" customHeight="1" x14ac:dyDescent="0.2">
      <c r="A2" s="67"/>
      <c r="B2" s="67"/>
      <c r="C2" s="67"/>
      <c r="D2" s="67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34"/>
      <c r="AI2" s="47"/>
      <c r="AJ2" s="37"/>
      <c r="AK2" s="37"/>
      <c r="AL2" s="37"/>
      <c r="AM2" s="73" t="s">
        <v>76</v>
      </c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.75" customHeight="1" x14ac:dyDescent="0.2">
      <c r="A3" s="67"/>
      <c r="B3" s="67"/>
      <c r="C3" s="67"/>
      <c r="D3" s="67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34"/>
      <c r="AI3" s="47"/>
      <c r="AJ3" s="37"/>
      <c r="AK3" s="37"/>
      <c r="AL3" s="37"/>
      <c r="AM3" s="74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3" ht="12.75" customHeight="1" x14ac:dyDescent="0.2">
      <c r="A4" s="67"/>
      <c r="B4" s="67"/>
      <c r="C4" s="67"/>
      <c r="D4" s="6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35"/>
      <c r="AI4" s="48"/>
      <c r="AJ4" s="38"/>
      <c r="AK4" s="38"/>
      <c r="AL4" s="38"/>
      <c r="AM4" s="75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5.75" customHeight="1" x14ac:dyDescent="0.2">
      <c r="A5" s="71" t="s">
        <v>22</v>
      </c>
      <c r="B5" s="71" t="s">
        <v>78</v>
      </c>
      <c r="C5" s="68" t="s">
        <v>55</v>
      </c>
      <c r="D5" s="71" t="s">
        <v>77</v>
      </c>
      <c r="E5" s="68" t="s">
        <v>75</v>
      </c>
      <c r="F5" s="72" t="s">
        <v>25</v>
      </c>
      <c r="G5" s="78" t="s">
        <v>27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80"/>
      <c r="AM5" s="68" t="s">
        <v>26</v>
      </c>
    </row>
    <row r="6" spans="1:53" ht="76.5" x14ac:dyDescent="0.2">
      <c r="A6" s="71"/>
      <c r="B6" s="71"/>
      <c r="C6" s="68"/>
      <c r="D6" s="71"/>
      <c r="E6" s="68"/>
      <c r="F6" s="72"/>
      <c r="G6" s="12" t="s">
        <v>57</v>
      </c>
      <c r="H6" s="12" t="s">
        <v>58</v>
      </c>
      <c r="I6" s="12" t="s">
        <v>59</v>
      </c>
      <c r="J6" s="39" t="s">
        <v>83</v>
      </c>
      <c r="K6" s="39" t="s">
        <v>84</v>
      </c>
      <c r="L6" s="12" t="s">
        <v>60</v>
      </c>
      <c r="M6" s="39" t="s">
        <v>82</v>
      </c>
      <c r="N6" s="12" t="s">
        <v>61</v>
      </c>
      <c r="O6" s="39" t="s">
        <v>102</v>
      </c>
      <c r="P6" s="12" t="s">
        <v>62</v>
      </c>
      <c r="Q6" s="12" t="s">
        <v>63</v>
      </c>
      <c r="R6" s="39" t="s">
        <v>86</v>
      </c>
      <c r="S6" s="12" t="s">
        <v>64</v>
      </c>
      <c r="T6" s="39" t="s">
        <v>93</v>
      </c>
      <c r="U6" s="12" t="s">
        <v>65</v>
      </c>
      <c r="V6" s="39" t="s">
        <v>95</v>
      </c>
      <c r="W6" s="12" t="s">
        <v>66</v>
      </c>
      <c r="X6" s="12" t="s">
        <v>67</v>
      </c>
      <c r="Y6" s="12" t="s">
        <v>68</v>
      </c>
      <c r="Z6" s="12" t="s">
        <v>69</v>
      </c>
      <c r="AA6" s="39" t="s">
        <v>97</v>
      </c>
      <c r="AB6" s="32" t="s">
        <v>80</v>
      </c>
      <c r="AC6" s="39" t="s">
        <v>96</v>
      </c>
      <c r="AD6" s="12" t="s">
        <v>72</v>
      </c>
      <c r="AE6" s="39" t="s">
        <v>98</v>
      </c>
      <c r="AF6" s="12" t="s">
        <v>70</v>
      </c>
      <c r="AG6" s="12" t="s">
        <v>71</v>
      </c>
      <c r="AH6" s="33" t="s">
        <v>81</v>
      </c>
      <c r="AI6" s="49" t="s">
        <v>103</v>
      </c>
      <c r="AJ6" s="39" t="s">
        <v>99</v>
      </c>
      <c r="AK6" s="39" t="s">
        <v>100</v>
      </c>
      <c r="AL6" s="39" t="s">
        <v>101</v>
      </c>
      <c r="AM6" s="68"/>
    </row>
    <row r="7" spans="1:53" ht="51" x14ac:dyDescent="0.2">
      <c r="A7" s="66">
        <v>1</v>
      </c>
      <c r="B7" s="69" t="s">
        <v>23</v>
      </c>
      <c r="C7" s="60" t="s">
        <v>32</v>
      </c>
      <c r="D7" s="13" t="s">
        <v>20</v>
      </c>
      <c r="E7" s="20" t="s">
        <v>32</v>
      </c>
      <c r="F7" s="14">
        <f>SUM(G7:AL7)</f>
        <v>44993613555</v>
      </c>
      <c r="G7" s="15">
        <f>44986641686-2055799232</f>
        <v>42930842454</v>
      </c>
      <c r="H7" s="15">
        <v>1849983526</v>
      </c>
      <c r="I7" s="15"/>
      <c r="J7" s="15"/>
      <c r="K7" s="15"/>
      <c r="L7" s="16"/>
      <c r="M7" s="16"/>
      <c r="N7" s="17"/>
      <c r="O7" s="17"/>
      <c r="P7" s="18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81">
        <f>212787575</f>
        <v>212787575</v>
      </c>
      <c r="AJ7" s="17"/>
      <c r="AK7" s="17"/>
      <c r="AL7" s="17"/>
      <c r="AM7" s="9"/>
    </row>
    <row r="8" spans="1:53" ht="38.25" x14ac:dyDescent="0.2">
      <c r="A8" s="66"/>
      <c r="B8" s="69"/>
      <c r="C8" s="61"/>
      <c r="D8" s="13" t="s">
        <v>19</v>
      </c>
      <c r="E8" s="20" t="s">
        <v>32</v>
      </c>
      <c r="F8" s="14">
        <f t="shared" ref="F8:F39" si="0">SUM(G8:AL8)</f>
        <v>29051385702</v>
      </c>
      <c r="G8" s="15">
        <v>2055799232</v>
      </c>
      <c r="H8" s="15">
        <v>256621713</v>
      </c>
      <c r="I8" s="15">
        <v>24319999635</v>
      </c>
      <c r="J8" s="15"/>
      <c r="K8" s="15">
        <f>591513135</f>
        <v>591513135</v>
      </c>
      <c r="L8" s="16"/>
      <c r="M8" s="40"/>
      <c r="N8" s="17"/>
      <c r="O8" s="17"/>
      <c r="P8" s="18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81">
        <f>1606771360+95953905+124726722</f>
        <v>1827451987</v>
      </c>
      <c r="AJ8" s="17"/>
      <c r="AK8" s="17"/>
      <c r="AL8" s="17"/>
      <c r="AM8" s="9"/>
    </row>
    <row r="9" spans="1:53" ht="51" x14ac:dyDescent="0.2">
      <c r="A9" s="66"/>
      <c r="B9" s="69"/>
      <c r="C9" s="61"/>
      <c r="D9" s="13" t="s">
        <v>0</v>
      </c>
      <c r="E9" s="27" t="s">
        <v>33</v>
      </c>
      <c r="F9" s="14">
        <f t="shared" si="0"/>
        <v>467115159</v>
      </c>
      <c r="G9" s="13"/>
      <c r="H9" s="13"/>
      <c r="I9" s="13"/>
      <c r="J9" s="13"/>
      <c r="K9" s="13"/>
      <c r="L9" s="15">
        <v>313301335</v>
      </c>
      <c r="M9" s="40">
        <v>114766926</v>
      </c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3">
        <v>39046898</v>
      </c>
      <c r="AD9" s="17"/>
      <c r="AE9" s="17"/>
      <c r="AF9" s="17"/>
      <c r="AG9" s="17"/>
      <c r="AH9" s="17"/>
      <c r="AI9" s="17"/>
      <c r="AJ9" s="17"/>
      <c r="AK9" s="17"/>
      <c r="AL9" s="17"/>
      <c r="AM9" s="9"/>
    </row>
    <row r="10" spans="1:53" ht="38.25" x14ac:dyDescent="0.2">
      <c r="A10" s="66"/>
      <c r="B10" s="69"/>
      <c r="C10" s="61"/>
      <c r="D10" s="13" t="s">
        <v>1</v>
      </c>
      <c r="E10" s="28" t="s">
        <v>34</v>
      </c>
      <c r="F10" s="14">
        <f t="shared" si="0"/>
        <v>839601969</v>
      </c>
      <c r="G10" s="13"/>
      <c r="H10" s="13"/>
      <c r="I10" s="13"/>
      <c r="J10" s="15">
        <v>852195</v>
      </c>
      <c r="K10" s="15"/>
      <c r="L10" s="15">
        <v>180000000</v>
      </c>
      <c r="M10" s="15">
        <f>300000000-50000000</f>
        <v>250000000</v>
      </c>
      <c r="N10" s="15">
        <v>107400000</v>
      </c>
      <c r="O10" s="15"/>
      <c r="P10" s="18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0">
        <v>300000000</v>
      </c>
      <c r="AC10" s="43">
        <v>1349774</v>
      </c>
      <c r="AD10" s="17"/>
      <c r="AE10" s="17"/>
      <c r="AF10" s="17"/>
      <c r="AG10" s="17"/>
      <c r="AH10" s="17"/>
      <c r="AI10" s="17"/>
      <c r="AJ10" s="17"/>
      <c r="AK10" s="17"/>
      <c r="AL10" s="17"/>
      <c r="AM10" s="9"/>
    </row>
    <row r="11" spans="1:53" ht="38.25" x14ac:dyDescent="0.2">
      <c r="A11" s="66"/>
      <c r="B11" s="69"/>
      <c r="C11" s="61"/>
      <c r="D11" s="13" t="s">
        <v>2</v>
      </c>
      <c r="E11" s="28" t="s">
        <v>45</v>
      </c>
      <c r="F11" s="14">
        <f t="shared" si="0"/>
        <v>597000000</v>
      </c>
      <c r="G11" s="13"/>
      <c r="H11" s="13"/>
      <c r="I11" s="13"/>
      <c r="J11" s="13"/>
      <c r="K11" s="13"/>
      <c r="L11" s="15"/>
      <c r="M11" s="15">
        <v>247000000</v>
      </c>
      <c r="N11" s="15">
        <v>350000000</v>
      </c>
      <c r="O11" s="15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0"/>
      <c r="AC11" s="10"/>
      <c r="AD11" s="17"/>
      <c r="AE11" s="17"/>
      <c r="AF11" s="17"/>
      <c r="AG11" s="17"/>
      <c r="AH11" s="17"/>
      <c r="AI11" s="17"/>
      <c r="AJ11" s="17"/>
      <c r="AK11" s="17"/>
      <c r="AL11" s="17"/>
      <c r="AM11" s="9"/>
    </row>
    <row r="12" spans="1:53" ht="51" x14ac:dyDescent="0.2">
      <c r="A12" s="66"/>
      <c r="B12" s="69"/>
      <c r="C12" s="61"/>
      <c r="D12" s="13" t="s">
        <v>3</v>
      </c>
      <c r="E12" s="36" t="s">
        <v>36</v>
      </c>
      <c r="F12" s="14">
        <f t="shared" si="0"/>
        <v>150296112</v>
      </c>
      <c r="G12" s="13"/>
      <c r="H12" s="13"/>
      <c r="I12" s="13"/>
      <c r="J12" s="13"/>
      <c r="K12" s="13"/>
      <c r="L12" s="15">
        <f>150296379-267</f>
        <v>150296112</v>
      </c>
      <c r="M12" s="15"/>
      <c r="N12" s="17"/>
      <c r="O12" s="17"/>
      <c r="P12" s="18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0"/>
      <c r="AC12" s="10"/>
      <c r="AD12" s="17"/>
      <c r="AE12" s="17"/>
      <c r="AF12" s="17"/>
      <c r="AG12" s="17"/>
      <c r="AH12" s="17"/>
      <c r="AI12" s="17"/>
      <c r="AJ12" s="17"/>
      <c r="AK12" s="17"/>
      <c r="AL12" s="17"/>
      <c r="AM12" s="9"/>
    </row>
    <row r="13" spans="1:53" ht="38.25" x14ac:dyDescent="0.2">
      <c r="A13" s="66"/>
      <c r="B13" s="69"/>
      <c r="C13" s="61"/>
      <c r="D13" s="13" t="s">
        <v>4</v>
      </c>
      <c r="E13" s="26" t="s">
        <v>32</v>
      </c>
      <c r="F13" s="14">
        <f t="shared" si="0"/>
        <v>1498412311.9100001</v>
      </c>
      <c r="G13" s="13"/>
      <c r="H13" s="13"/>
      <c r="I13" s="13"/>
      <c r="J13" s="13"/>
      <c r="K13" s="13"/>
      <c r="L13" s="15">
        <v>536340649</v>
      </c>
      <c r="M13" s="16">
        <f>411622613+18404309+136700000</f>
        <v>566726922</v>
      </c>
      <c r="N13" s="17"/>
      <c r="O13" s="17"/>
      <c r="P13" s="18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0"/>
      <c r="AC13" s="10"/>
      <c r="AD13" s="17"/>
      <c r="AE13" s="17"/>
      <c r="AF13" s="17"/>
      <c r="AG13" s="17"/>
      <c r="AH13" s="17"/>
      <c r="AI13" s="17"/>
      <c r="AJ13" s="17"/>
      <c r="AK13" s="17"/>
      <c r="AL13" s="16">
        <v>395344740.91000003</v>
      </c>
      <c r="AM13" s="9"/>
    </row>
    <row r="14" spans="1:53" ht="63.75" x14ac:dyDescent="0.2">
      <c r="A14" s="66"/>
      <c r="B14" s="69"/>
      <c r="C14" s="61"/>
      <c r="D14" s="13" t="s">
        <v>5</v>
      </c>
      <c r="E14" s="26" t="s">
        <v>37</v>
      </c>
      <c r="F14" s="14">
        <f t="shared" si="0"/>
        <v>657790780</v>
      </c>
      <c r="G14" s="13"/>
      <c r="H14" s="13"/>
      <c r="I14" s="13"/>
      <c r="J14" s="13"/>
      <c r="K14" s="13"/>
      <c r="L14" s="15">
        <v>124913719</v>
      </c>
      <c r="M14" s="16"/>
      <c r="N14" s="17"/>
      <c r="O14" s="17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0">
        <v>330000000</v>
      </c>
      <c r="AC14" s="43">
        <f>103553902+39323159</f>
        <v>142877061</v>
      </c>
      <c r="AD14" s="17"/>
      <c r="AE14" s="17"/>
      <c r="AF14" s="17"/>
      <c r="AG14" s="17"/>
      <c r="AH14" s="17"/>
      <c r="AI14" s="17">
        <v>60000000</v>
      </c>
      <c r="AJ14" s="17"/>
      <c r="AK14" s="17"/>
      <c r="AL14" s="17"/>
      <c r="AM14" s="9"/>
    </row>
    <row r="15" spans="1:53" ht="63.75" x14ac:dyDescent="0.2">
      <c r="A15" s="66"/>
      <c r="B15" s="69"/>
      <c r="C15" s="61"/>
      <c r="D15" s="19" t="s">
        <v>28</v>
      </c>
      <c r="E15" s="36" t="s">
        <v>38</v>
      </c>
      <c r="F15" s="14">
        <f t="shared" si="0"/>
        <v>330002000</v>
      </c>
      <c r="G15" s="19"/>
      <c r="H15" s="19"/>
      <c r="I15" s="19"/>
      <c r="J15" s="19"/>
      <c r="K15" s="19"/>
      <c r="L15" s="16"/>
      <c r="M15" s="16"/>
      <c r="N15" s="20">
        <v>100000000</v>
      </c>
      <c r="O15" s="20"/>
      <c r="P15" s="15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0"/>
      <c r="AC15" s="10"/>
      <c r="AD15" s="17"/>
      <c r="AE15" s="17"/>
      <c r="AF15" s="17">
        <v>1000</v>
      </c>
      <c r="AG15" s="17">
        <v>1000</v>
      </c>
      <c r="AH15" s="17"/>
      <c r="AI15" s="17"/>
      <c r="AJ15" s="43">
        <v>230000000</v>
      </c>
      <c r="AK15" s="17"/>
      <c r="AL15" s="17"/>
      <c r="AM15" s="9"/>
    </row>
    <row r="16" spans="1:53" ht="25.5" x14ac:dyDescent="0.2">
      <c r="A16" s="66"/>
      <c r="B16" s="69"/>
      <c r="C16" s="61"/>
      <c r="D16" s="19" t="s">
        <v>104</v>
      </c>
      <c r="E16" s="46" t="s">
        <v>38</v>
      </c>
      <c r="F16" s="14">
        <f t="shared" si="0"/>
        <v>887811263</v>
      </c>
      <c r="G16" s="19"/>
      <c r="H16" s="19"/>
      <c r="I16" s="19"/>
      <c r="J16" s="19"/>
      <c r="K16" s="19"/>
      <c r="L16" s="16"/>
      <c r="M16" s="16"/>
      <c r="N16" s="20"/>
      <c r="O16" s="20"/>
      <c r="P16" s="15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0"/>
      <c r="AC16" s="10"/>
      <c r="AD16" s="17"/>
      <c r="AE16" s="17"/>
      <c r="AF16" s="17"/>
      <c r="AG16" s="17"/>
      <c r="AH16" s="17"/>
      <c r="AI16" s="17">
        <v>887811263</v>
      </c>
      <c r="AJ16" s="43"/>
      <c r="AK16" s="17"/>
      <c r="AL16" s="17"/>
      <c r="AM16" s="9"/>
    </row>
    <row r="17" spans="1:39" ht="38.25" x14ac:dyDescent="0.2">
      <c r="A17" s="66"/>
      <c r="B17" s="69"/>
      <c r="C17" s="61"/>
      <c r="D17" s="13" t="s">
        <v>6</v>
      </c>
      <c r="E17" s="36" t="s">
        <v>39</v>
      </c>
      <c r="F17" s="14">
        <f t="shared" si="0"/>
        <v>4116226086.6500001</v>
      </c>
      <c r="G17" s="13"/>
      <c r="H17" s="13"/>
      <c r="I17" s="13"/>
      <c r="J17" s="13"/>
      <c r="K17" s="13"/>
      <c r="L17" s="16">
        <v>1698363625</v>
      </c>
      <c r="M17" s="16">
        <v>2138622461.6500001</v>
      </c>
      <c r="N17" s="20">
        <v>279240000</v>
      </c>
      <c r="O17" s="20"/>
      <c r="P17" s="18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0"/>
      <c r="AC17" s="10"/>
      <c r="AD17" s="17"/>
      <c r="AE17" s="17"/>
      <c r="AF17" s="17"/>
      <c r="AG17" s="17"/>
      <c r="AH17" s="17"/>
      <c r="AI17" s="17"/>
      <c r="AJ17" s="17"/>
      <c r="AK17" s="17"/>
      <c r="AL17" s="17"/>
      <c r="AM17" s="9"/>
    </row>
    <row r="18" spans="1:39" ht="76.5" x14ac:dyDescent="0.2">
      <c r="A18" s="66"/>
      <c r="B18" s="69"/>
      <c r="C18" s="61"/>
      <c r="D18" s="57" t="s">
        <v>7</v>
      </c>
      <c r="E18" s="20" t="s">
        <v>42</v>
      </c>
      <c r="F18" s="14">
        <f t="shared" si="0"/>
        <v>572506512.17000008</v>
      </c>
      <c r="G18" s="13"/>
      <c r="H18" s="13"/>
      <c r="I18" s="13"/>
      <c r="J18" s="13"/>
      <c r="K18" s="13"/>
      <c r="L18" s="15">
        <v>231670590</v>
      </c>
      <c r="M18" s="41">
        <v>50000000</v>
      </c>
      <c r="N18" s="17"/>
      <c r="O18" s="17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0"/>
      <c r="AC18" s="10"/>
      <c r="AD18" s="17"/>
      <c r="AE18" s="17"/>
      <c r="AF18" s="17"/>
      <c r="AG18" s="17"/>
      <c r="AH18" s="17"/>
      <c r="AI18" s="17"/>
      <c r="AJ18" s="17"/>
      <c r="AK18" s="17"/>
      <c r="AL18" s="16">
        <v>290835922.17000002</v>
      </c>
      <c r="AM18" s="16"/>
    </row>
    <row r="19" spans="1:39" x14ac:dyDescent="0.2">
      <c r="A19" s="66"/>
      <c r="B19" s="69"/>
      <c r="C19" s="61"/>
      <c r="D19" s="58"/>
      <c r="E19" s="20" t="s">
        <v>85</v>
      </c>
      <c r="F19" s="14">
        <f t="shared" si="0"/>
        <v>100000000</v>
      </c>
      <c r="G19" s="13"/>
      <c r="H19" s="13"/>
      <c r="I19" s="13"/>
      <c r="J19" s="13"/>
      <c r="K19" s="13"/>
      <c r="L19" s="15"/>
      <c r="M19" s="41">
        <v>100000000</v>
      </c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0"/>
      <c r="AC19" s="10"/>
      <c r="AD19" s="17"/>
      <c r="AE19" s="17"/>
      <c r="AF19" s="17"/>
      <c r="AG19" s="17"/>
      <c r="AH19" s="17"/>
      <c r="AI19" s="17"/>
      <c r="AJ19" s="17"/>
      <c r="AK19" s="17"/>
      <c r="AL19" s="17"/>
      <c r="AM19" s="9"/>
    </row>
    <row r="20" spans="1:39" ht="25.5" x14ac:dyDescent="0.2">
      <c r="A20" s="66"/>
      <c r="B20" s="69"/>
      <c r="C20" s="61"/>
      <c r="D20" s="59"/>
      <c r="E20" s="20" t="s">
        <v>41</v>
      </c>
      <c r="F20" s="14">
        <f t="shared" si="0"/>
        <v>300000000</v>
      </c>
      <c r="G20" s="13"/>
      <c r="H20" s="13"/>
      <c r="I20" s="13"/>
      <c r="J20" s="13"/>
      <c r="K20" s="13"/>
      <c r="L20" s="15">
        <v>200000000</v>
      </c>
      <c r="M20" s="41">
        <v>100000000</v>
      </c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0"/>
      <c r="AC20" s="10"/>
      <c r="AD20" s="17"/>
      <c r="AE20" s="17"/>
      <c r="AF20" s="17"/>
      <c r="AG20" s="17"/>
      <c r="AH20" s="17"/>
      <c r="AI20" s="17"/>
      <c r="AJ20" s="17"/>
      <c r="AK20" s="17"/>
      <c r="AL20" s="17"/>
      <c r="AM20" s="9"/>
    </row>
    <row r="21" spans="1:39" ht="25.5" x14ac:dyDescent="0.2">
      <c r="A21" s="66"/>
      <c r="B21" s="69"/>
      <c r="C21" s="61"/>
      <c r="D21" s="13" t="s">
        <v>8</v>
      </c>
      <c r="E21" s="20" t="s">
        <v>40</v>
      </c>
      <c r="F21" s="14">
        <f t="shared" si="0"/>
        <v>22980265139.010002</v>
      </c>
      <c r="G21" s="13"/>
      <c r="H21" s="13"/>
      <c r="I21" s="13"/>
      <c r="J21" s="13"/>
      <c r="K21" s="13"/>
      <c r="L21" s="15"/>
      <c r="M21" s="41"/>
      <c r="N21" s="17"/>
      <c r="O21" s="17"/>
      <c r="P21" s="18"/>
      <c r="Q21" s="17"/>
      <c r="R21" s="17"/>
      <c r="S21" s="17"/>
      <c r="T21" s="17"/>
      <c r="U21" s="17"/>
      <c r="V21" s="17"/>
      <c r="W21" s="17"/>
      <c r="X21" s="17"/>
      <c r="Y21" s="17"/>
      <c r="Z21" s="15">
        <v>20000000000</v>
      </c>
      <c r="AA21" s="41">
        <v>2980265139.0100002</v>
      </c>
      <c r="AB21" s="15"/>
      <c r="AC21" s="15"/>
      <c r="AD21" s="17"/>
      <c r="AE21" s="17"/>
      <c r="AF21" s="17"/>
      <c r="AG21" s="17"/>
      <c r="AH21" s="17"/>
      <c r="AI21" s="17"/>
      <c r="AJ21" s="17"/>
      <c r="AK21" s="17"/>
      <c r="AL21" s="17"/>
      <c r="AM21" s="9"/>
    </row>
    <row r="22" spans="1:39" ht="25.5" x14ac:dyDescent="0.2">
      <c r="A22" s="66"/>
      <c r="B22" s="69"/>
      <c r="C22" s="61"/>
      <c r="D22" s="13" t="s">
        <v>30</v>
      </c>
      <c r="E22" s="26" t="s">
        <v>43</v>
      </c>
      <c r="F22" s="14">
        <f t="shared" si="0"/>
        <v>1592352626.4300001</v>
      </c>
      <c r="G22" s="13"/>
      <c r="H22" s="13"/>
      <c r="I22" s="13"/>
      <c r="J22" s="13"/>
      <c r="K22" s="13"/>
      <c r="L22" s="15"/>
      <c r="M22" s="15"/>
      <c r="N22" s="17"/>
      <c r="O22" s="17"/>
      <c r="P22" s="18"/>
      <c r="Q22" s="15">
        <f>600000000+300000000+200000000</f>
        <v>1100000000</v>
      </c>
      <c r="R22" s="15">
        <v>492352626.43000001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9"/>
    </row>
    <row r="23" spans="1:39" ht="25.5" x14ac:dyDescent="0.2">
      <c r="A23" s="66"/>
      <c r="B23" s="69"/>
      <c r="C23" s="61"/>
      <c r="D23" s="13" t="s">
        <v>9</v>
      </c>
      <c r="E23" s="26" t="s">
        <v>44</v>
      </c>
      <c r="F23" s="14">
        <f t="shared" si="0"/>
        <v>100000000</v>
      </c>
      <c r="G23" s="13"/>
      <c r="H23" s="13"/>
      <c r="I23" s="13"/>
      <c r="J23" s="13"/>
      <c r="K23" s="13"/>
      <c r="L23" s="15"/>
      <c r="M23" s="15"/>
      <c r="N23" s="17"/>
      <c r="O23" s="17"/>
      <c r="P23" s="18"/>
      <c r="Q23" s="15">
        <f>600000000-300000000-200000000</f>
        <v>100000000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9"/>
    </row>
    <row r="24" spans="1:39" ht="38.25" x14ac:dyDescent="0.2">
      <c r="A24" s="66"/>
      <c r="B24" s="69"/>
      <c r="C24" s="61"/>
      <c r="D24" s="42" t="s">
        <v>87</v>
      </c>
      <c r="E24" s="26" t="s">
        <v>39</v>
      </c>
      <c r="F24" s="14">
        <f t="shared" si="0"/>
        <v>109026241.40000001</v>
      </c>
      <c r="G24" s="13"/>
      <c r="H24" s="13"/>
      <c r="I24" s="13"/>
      <c r="J24" s="13"/>
      <c r="K24" s="13"/>
      <c r="L24" s="15"/>
      <c r="M24" s="15"/>
      <c r="N24" s="17"/>
      <c r="O24" s="17"/>
      <c r="P24" s="18"/>
      <c r="Q24" s="15"/>
      <c r="R24" s="15">
        <v>109026241.40000001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9"/>
    </row>
    <row r="25" spans="1:39" ht="38.25" x14ac:dyDescent="0.2">
      <c r="A25" s="66"/>
      <c r="B25" s="69"/>
      <c r="C25" s="61"/>
      <c r="D25" s="42" t="s">
        <v>88</v>
      </c>
      <c r="E25" s="26" t="s">
        <v>91</v>
      </c>
      <c r="F25" s="14">
        <f t="shared" si="0"/>
        <v>54590807.859999999</v>
      </c>
      <c r="G25" s="13"/>
      <c r="H25" s="13"/>
      <c r="I25" s="13"/>
      <c r="J25" s="13"/>
      <c r="K25" s="13"/>
      <c r="L25" s="15"/>
      <c r="M25" s="15"/>
      <c r="N25" s="17"/>
      <c r="O25" s="17"/>
      <c r="P25" s="18"/>
      <c r="Q25" s="15"/>
      <c r="R25" s="15">
        <v>54590807.859999999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9"/>
    </row>
    <row r="26" spans="1:39" ht="38.25" x14ac:dyDescent="0.2">
      <c r="A26" s="66"/>
      <c r="B26" s="69"/>
      <c r="C26" s="61"/>
      <c r="D26" s="42" t="s">
        <v>89</v>
      </c>
      <c r="E26" s="26" t="s">
        <v>39</v>
      </c>
      <c r="F26" s="14">
        <f t="shared" si="0"/>
        <v>82394279</v>
      </c>
      <c r="G26" s="13"/>
      <c r="H26" s="13"/>
      <c r="I26" s="13"/>
      <c r="J26" s="13"/>
      <c r="K26" s="13"/>
      <c r="L26" s="15"/>
      <c r="M26" s="15"/>
      <c r="N26" s="17"/>
      <c r="O26" s="17"/>
      <c r="P26" s="18"/>
      <c r="Q26" s="15"/>
      <c r="R26" s="15">
        <v>82394279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9"/>
    </row>
    <row r="27" spans="1:39" ht="38.25" x14ac:dyDescent="0.2">
      <c r="A27" s="66"/>
      <c r="B27" s="69"/>
      <c r="C27" s="61"/>
      <c r="D27" s="42" t="s">
        <v>90</v>
      </c>
      <c r="E27" s="26" t="s">
        <v>92</v>
      </c>
      <c r="F27" s="14">
        <f t="shared" si="0"/>
        <v>150000000</v>
      </c>
      <c r="G27" s="13"/>
      <c r="H27" s="13"/>
      <c r="I27" s="13"/>
      <c r="J27" s="13"/>
      <c r="K27" s="13"/>
      <c r="L27" s="15"/>
      <c r="M27" s="15"/>
      <c r="N27" s="17"/>
      <c r="O27" s="17"/>
      <c r="P27" s="18"/>
      <c r="Q27" s="15"/>
      <c r="R27" s="15">
        <v>150000000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9"/>
    </row>
    <row r="28" spans="1:39" ht="38.25" x14ac:dyDescent="0.2">
      <c r="A28" s="66"/>
      <c r="B28" s="69"/>
      <c r="C28" s="62"/>
      <c r="D28" s="19" t="s">
        <v>10</v>
      </c>
      <c r="E28" s="20" t="s">
        <v>35</v>
      </c>
      <c r="F28" s="14">
        <f t="shared" si="0"/>
        <v>1109420865</v>
      </c>
      <c r="G28" s="19"/>
      <c r="H28" s="19"/>
      <c r="I28" s="19"/>
      <c r="J28" s="19"/>
      <c r="K28" s="19"/>
      <c r="L28" s="15">
        <v>263351970</v>
      </c>
      <c r="M28" s="15">
        <v>400000000</v>
      </c>
      <c r="N28" s="15">
        <v>272200000</v>
      </c>
      <c r="O28" s="15"/>
      <c r="P28" s="18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>
        <v>173868895</v>
      </c>
      <c r="AM28" s="16"/>
    </row>
    <row r="29" spans="1:39" ht="26.25" customHeight="1" x14ac:dyDescent="0.2">
      <c r="A29" s="54" t="s">
        <v>73</v>
      </c>
      <c r="B29" s="55"/>
      <c r="C29" s="55"/>
      <c r="D29" s="55"/>
      <c r="E29" s="56"/>
      <c r="F29" s="30">
        <f>SUM(F7:F28)</f>
        <v>110739811409.42998</v>
      </c>
      <c r="G29" s="30">
        <f>SUM(G7:G28)</f>
        <v>44986641686</v>
      </c>
      <c r="H29" s="30">
        <f t="shared" ref="H29:AC29" si="1">SUM(H7:H28)</f>
        <v>2106605239</v>
      </c>
      <c r="I29" s="30">
        <f t="shared" si="1"/>
        <v>24319999635</v>
      </c>
      <c r="J29" s="30">
        <f t="shared" si="1"/>
        <v>852195</v>
      </c>
      <c r="K29" s="30">
        <f t="shared" si="1"/>
        <v>591513135</v>
      </c>
      <c r="L29" s="30">
        <f t="shared" si="1"/>
        <v>3698238000</v>
      </c>
      <c r="M29" s="30">
        <f t="shared" si="1"/>
        <v>3967116309.6500001</v>
      </c>
      <c r="N29" s="30">
        <f t="shared" si="1"/>
        <v>1108840000</v>
      </c>
      <c r="O29" s="30">
        <f t="shared" si="1"/>
        <v>0</v>
      </c>
      <c r="P29" s="30">
        <f t="shared" si="1"/>
        <v>0</v>
      </c>
      <c r="Q29" s="30">
        <f t="shared" si="1"/>
        <v>1200000000</v>
      </c>
      <c r="R29" s="30">
        <f t="shared" si="1"/>
        <v>888363954.69000006</v>
      </c>
      <c r="S29" s="30">
        <f t="shared" si="1"/>
        <v>0</v>
      </c>
      <c r="T29" s="30">
        <f t="shared" si="1"/>
        <v>0</v>
      </c>
      <c r="U29" s="30">
        <f t="shared" si="1"/>
        <v>0</v>
      </c>
      <c r="V29" s="30">
        <f t="shared" si="1"/>
        <v>0</v>
      </c>
      <c r="W29" s="30">
        <f t="shared" si="1"/>
        <v>0</v>
      </c>
      <c r="X29" s="30">
        <f t="shared" si="1"/>
        <v>0</v>
      </c>
      <c r="Y29" s="30">
        <f t="shared" si="1"/>
        <v>0</v>
      </c>
      <c r="Z29" s="30">
        <f t="shared" si="1"/>
        <v>20000000000</v>
      </c>
      <c r="AA29" s="30">
        <f t="shared" si="1"/>
        <v>2980265139.0100002</v>
      </c>
      <c r="AB29" s="30">
        <f t="shared" si="1"/>
        <v>630000000</v>
      </c>
      <c r="AC29" s="30">
        <f t="shared" si="1"/>
        <v>183273733</v>
      </c>
      <c r="AD29" s="30">
        <f>SUM(AD7:AD28)</f>
        <v>0</v>
      </c>
      <c r="AE29" s="30">
        <f>SUM(AE7:AE28)</f>
        <v>0</v>
      </c>
      <c r="AF29" s="30">
        <f>SUM(AF7:AF28)</f>
        <v>1000</v>
      </c>
      <c r="AG29" s="30">
        <f>SUM(AG7:AG28)</f>
        <v>1000</v>
      </c>
      <c r="AH29" s="30">
        <f t="shared" ref="AH29:AL29" si="2">SUM(AH7:AH28)</f>
        <v>0</v>
      </c>
      <c r="AI29" s="30">
        <f t="shared" si="2"/>
        <v>2988050825</v>
      </c>
      <c r="AJ29" s="30">
        <f t="shared" si="2"/>
        <v>230000000</v>
      </c>
      <c r="AK29" s="30">
        <f t="shared" si="2"/>
        <v>0</v>
      </c>
      <c r="AL29" s="30">
        <f t="shared" si="2"/>
        <v>860049558.08000004</v>
      </c>
      <c r="AM29" s="31"/>
    </row>
    <row r="30" spans="1:39" ht="38.25" x14ac:dyDescent="0.2">
      <c r="A30" s="66">
        <v>2</v>
      </c>
      <c r="B30" s="70" t="s">
        <v>24</v>
      </c>
      <c r="C30" s="63" t="s">
        <v>56</v>
      </c>
      <c r="D30" s="13" t="s">
        <v>11</v>
      </c>
      <c r="E30" s="20" t="s">
        <v>46</v>
      </c>
      <c r="F30" s="14">
        <f t="shared" si="0"/>
        <v>1646654881.1400001</v>
      </c>
      <c r="G30" s="13"/>
      <c r="H30" s="13"/>
      <c r="I30" s="13"/>
      <c r="J30" s="13"/>
      <c r="K30" s="13"/>
      <c r="L30" s="15"/>
      <c r="M30" s="16">
        <f>1000000000+100000000</f>
        <v>1100000000</v>
      </c>
      <c r="N30" s="17"/>
      <c r="O30" s="17"/>
      <c r="P30" s="18"/>
      <c r="Q30" s="17"/>
      <c r="R30" s="17"/>
      <c r="S30" s="15">
        <f>1068655000/4</f>
        <v>267163750</v>
      </c>
      <c r="T30" s="41">
        <f>317964524.56/4</f>
        <v>79491131.140000001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>
        <v>200000000</v>
      </c>
      <c r="AK30" s="17"/>
      <c r="AL30" s="17"/>
      <c r="AM30" s="9"/>
    </row>
    <row r="31" spans="1:39" ht="25.5" x14ac:dyDescent="0.2">
      <c r="A31" s="66"/>
      <c r="B31" s="70"/>
      <c r="C31" s="64"/>
      <c r="D31" s="13" t="s">
        <v>12</v>
      </c>
      <c r="E31" s="20" t="s">
        <v>47</v>
      </c>
      <c r="F31" s="14">
        <f t="shared" si="0"/>
        <v>546654881.13999999</v>
      </c>
      <c r="G31" s="13"/>
      <c r="H31" s="13"/>
      <c r="I31" s="13"/>
      <c r="J31" s="13"/>
      <c r="K31" s="13"/>
      <c r="L31" s="15"/>
      <c r="M31" s="16">
        <f>100000000+100000000</f>
        <v>200000000</v>
      </c>
      <c r="N31" s="17"/>
      <c r="O31" s="17"/>
      <c r="P31" s="18"/>
      <c r="Q31" s="17"/>
      <c r="R31" s="17"/>
      <c r="S31" s="15">
        <f>1068655000/4</f>
        <v>267163750</v>
      </c>
      <c r="T31" s="41">
        <f>317964524.56/4</f>
        <v>79491131.140000001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9"/>
    </row>
    <row r="32" spans="1:39" ht="25.5" x14ac:dyDescent="0.2">
      <c r="A32" s="66"/>
      <c r="B32" s="70"/>
      <c r="C32" s="64"/>
      <c r="D32" s="13" t="s">
        <v>94</v>
      </c>
      <c r="E32" s="20" t="s">
        <v>48</v>
      </c>
      <c r="F32" s="14">
        <f t="shared" si="0"/>
        <v>3304066593.29</v>
      </c>
      <c r="G32" s="13"/>
      <c r="H32" s="13"/>
      <c r="I32" s="13"/>
      <c r="J32" s="13"/>
      <c r="K32" s="13"/>
      <c r="L32" s="15">
        <f>1094845628-70000000+175548392</f>
        <v>1200394020</v>
      </c>
      <c r="M32" s="16">
        <f>600000000+50000000-188000000</f>
        <v>462000000</v>
      </c>
      <c r="N32" s="17"/>
      <c r="O32" s="17"/>
      <c r="P32" s="18"/>
      <c r="Q32" s="17"/>
      <c r="R32" s="17"/>
      <c r="S32" s="15">
        <f>1068655000/2</f>
        <v>534327500</v>
      </c>
      <c r="T32" s="41">
        <f>317964524.56/2</f>
        <v>158982262.28</v>
      </c>
      <c r="U32" s="17"/>
      <c r="V32" s="17"/>
      <c r="W32" s="17"/>
      <c r="X32" s="17"/>
      <c r="Y32" s="17"/>
      <c r="Z32" s="17"/>
      <c r="AA32" s="17"/>
      <c r="AB32" s="10">
        <v>400000000</v>
      </c>
      <c r="AC32" s="43">
        <f>100000000+1378930</f>
        <v>101378930</v>
      </c>
      <c r="AD32" s="17"/>
      <c r="AE32" s="17"/>
      <c r="AF32" s="17"/>
      <c r="AG32" s="17"/>
      <c r="AH32" s="17"/>
      <c r="AI32" s="17">
        <f>40000000+406983881.01</f>
        <v>446983881.00999999</v>
      </c>
      <c r="AJ32" s="17"/>
      <c r="AK32" s="17"/>
      <c r="AL32" s="17"/>
      <c r="AM32" s="9"/>
    </row>
    <row r="33" spans="1:16139" ht="25.5" x14ac:dyDescent="0.2">
      <c r="A33" s="66"/>
      <c r="B33" s="70"/>
      <c r="C33" s="64"/>
      <c r="D33" s="19" t="s">
        <v>13</v>
      </c>
      <c r="E33" s="20" t="s">
        <v>49</v>
      </c>
      <c r="F33" s="14">
        <f t="shared" si="0"/>
        <v>3422947755.1099997</v>
      </c>
      <c r="G33" s="13"/>
      <c r="H33" s="13"/>
      <c r="I33" s="13"/>
      <c r="J33" s="13"/>
      <c r="K33" s="13"/>
      <c r="L33" s="15"/>
      <c r="M33" s="15"/>
      <c r="N33" s="17"/>
      <c r="O33" s="17"/>
      <c r="P33" s="18"/>
      <c r="Q33" s="17"/>
      <c r="R33" s="17"/>
      <c r="S33" s="17"/>
      <c r="T33" s="17"/>
      <c r="U33" s="10">
        <v>1888352000</v>
      </c>
      <c r="V33" s="10">
        <v>1259793755.1099999</v>
      </c>
      <c r="W33" s="10">
        <v>39529000</v>
      </c>
      <c r="X33" s="10">
        <v>235272000</v>
      </c>
      <c r="Y33" s="11">
        <v>1000</v>
      </c>
      <c r="Z33" s="17"/>
      <c r="AA33" s="17"/>
      <c r="AB33" s="10"/>
      <c r="AC33" s="10"/>
      <c r="AD33" s="17"/>
      <c r="AE33" s="17"/>
      <c r="AF33" s="17"/>
      <c r="AG33" s="17"/>
      <c r="AH33" s="17"/>
      <c r="AI33" s="17"/>
      <c r="AJ33" s="17"/>
      <c r="AK33" s="17"/>
      <c r="AL33" s="17"/>
      <c r="AM33" s="9"/>
    </row>
    <row r="34" spans="1:16139" ht="38.25" x14ac:dyDescent="0.2">
      <c r="A34" s="66"/>
      <c r="B34" s="70"/>
      <c r="C34" s="64"/>
      <c r="D34" s="13" t="s">
        <v>14</v>
      </c>
      <c r="E34" s="20" t="s">
        <v>50</v>
      </c>
      <c r="F34" s="14">
        <f t="shared" si="0"/>
        <v>5142985612.5699997</v>
      </c>
      <c r="G34" s="13"/>
      <c r="H34" s="13"/>
      <c r="I34" s="13"/>
      <c r="J34" s="13"/>
      <c r="K34" s="13"/>
      <c r="L34" s="15">
        <f>2108383552-175548392-295708272</f>
        <v>1637126888</v>
      </c>
      <c r="M34" s="16">
        <f>1000000000-233703000-200000000-100000000-50000000</f>
        <v>416297000</v>
      </c>
      <c r="N34" s="17">
        <f>260000000+295708272</f>
        <v>555708272</v>
      </c>
      <c r="O34" s="17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0">
        <v>578227541</v>
      </c>
      <c r="AC34" s="41">
        <f>540070381+165896076.88+352600130+6353693</f>
        <v>1064920280.88</v>
      </c>
      <c r="AD34" s="17">
        <v>1000</v>
      </c>
      <c r="AE34" s="41">
        <v>10704630.689999999</v>
      </c>
      <c r="AF34" s="17"/>
      <c r="AG34" s="17"/>
      <c r="AH34" s="17"/>
      <c r="AI34" s="17">
        <f>200000000+500000000+180000000</f>
        <v>880000000</v>
      </c>
      <c r="AJ34" s="17"/>
      <c r="AK34" s="17"/>
      <c r="AL34" s="17"/>
      <c r="AM34" s="9"/>
    </row>
    <row r="35" spans="1:16139" ht="25.5" x14ac:dyDescent="0.2">
      <c r="A35" s="66"/>
      <c r="B35" s="70"/>
      <c r="C35" s="64"/>
      <c r="D35" s="13" t="s">
        <v>15</v>
      </c>
      <c r="E35" s="29" t="s">
        <v>51</v>
      </c>
      <c r="F35" s="14">
        <f t="shared" si="0"/>
        <v>867000000</v>
      </c>
      <c r="G35" s="13"/>
      <c r="H35" s="13"/>
      <c r="I35" s="13"/>
      <c r="J35" s="13"/>
      <c r="K35" s="13"/>
      <c r="L35" s="15">
        <f>210000000+70000000+188000000</f>
        <v>468000000</v>
      </c>
      <c r="M35" s="40">
        <f>306000000-95000000+188000000</f>
        <v>399000000</v>
      </c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0"/>
      <c r="AC35" s="10"/>
      <c r="AD35" s="17"/>
      <c r="AE35" s="17"/>
      <c r="AF35" s="17"/>
      <c r="AG35" s="17"/>
      <c r="AH35" s="17"/>
      <c r="AI35" s="17"/>
      <c r="AJ35" s="17"/>
      <c r="AK35" s="17"/>
      <c r="AL35" s="17"/>
      <c r="AM35" s="9"/>
    </row>
    <row r="36" spans="1:16139" ht="51" x14ac:dyDescent="0.2">
      <c r="A36" s="66"/>
      <c r="B36" s="70"/>
      <c r="C36" s="64"/>
      <c r="D36" s="13" t="s">
        <v>16</v>
      </c>
      <c r="E36" s="29" t="s">
        <v>51</v>
      </c>
      <c r="F36" s="14">
        <f t="shared" si="0"/>
        <v>10438605077.83</v>
      </c>
      <c r="G36" s="22"/>
      <c r="H36" s="22"/>
      <c r="I36" s="22"/>
      <c r="J36" s="22"/>
      <c r="K36" s="22"/>
      <c r="L36" s="15"/>
      <c r="M36" s="15"/>
      <c r="N36" s="15">
        <f>1260690478+386427906-260000000-295708272</f>
        <v>1091410112</v>
      </c>
      <c r="O36" s="15">
        <f>364517499-80000000</f>
        <v>284517499</v>
      </c>
      <c r="P36" s="15">
        <v>1013035000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0">
        <v>1500000000</v>
      </c>
      <c r="AC36" s="41">
        <f>381703+20103279</f>
        <v>20484982</v>
      </c>
      <c r="AD36" s="17"/>
      <c r="AE36" s="17"/>
      <c r="AF36" s="17"/>
      <c r="AG36" s="17"/>
      <c r="AH36" s="10">
        <v>5245911640</v>
      </c>
      <c r="AI36" s="17">
        <f>396573788+400000000+300000000</f>
        <v>1096573788</v>
      </c>
      <c r="AJ36" s="43">
        <f>3409733+14728238+200403141+85000000-200000000</f>
        <v>103541112</v>
      </c>
      <c r="AK36" s="43">
        <v>83130944.830000013</v>
      </c>
      <c r="AL36" s="10"/>
      <c r="AM36" s="9"/>
    </row>
    <row r="37" spans="1:16139" ht="51" x14ac:dyDescent="0.2">
      <c r="A37" s="66"/>
      <c r="B37" s="70"/>
      <c r="C37" s="64"/>
      <c r="D37" s="13" t="s">
        <v>17</v>
      </c>
      <c r="E37" s="29" t="s">
        <v>52</v>
      </c>
      <c r="F37" s="14">
        <f t="shared" si="0"/>
        <v>2909061832</v>
      </c>
      <c r="G37" s="13"/>
      <c r="H37" s="13"/>
      <c r="I37" s="13"/>
      <c r="J37" s="13"/>
      <c r="K37" s="13"/>
      <c r="L37" s="11">
        <f>676467873+1800000000+465+268+295708272-188000000</f>
        <v>2584176878</v>
      </c>
      <c r="M37" s="21"/>
      <c r="N37" s="11">
        <f>145167429+73639187-94</f>
        <v>218806522</v>
      </c>
      <c r="O37" s="11"/>
      <c r="P37" s="15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41">
        <v>106078432</v>
      </c>
      <c r="AD37" s="17"/>
      <c r="AE37" s="17"/>
      <c r="AF37" s="17"/>
      <c r="AG37" s="17"/>
      <c r="AH37" s="17"/>
      <c r="AI37" s="17"/>
      <c r="AJ37" s="17"/>
      <c r="AK37" s="17"/>
      <c r="AL37" s="17"/>
      <c r="AM37" s="9"/>
    </row>
    <row r="38" spans="1:16139" ht="51" x14ac:dyDescent="0.2">
      <c r="A38" s="66"/>
      <c r="B38" s="70"/>
      <c r="C38" s="64"/>
      <c r="D38" s="13" t="s">
        <v>29</v>
      </c>
      <c r="E38" s="29" t="s">
        <v>53</v>
      </c>
      <c r="F38" s="14">
        <f t="shared" si="0"/>
        <v>291367095</v>
      </c>
      <c r="G38" s="13"/>
      <c r="H38" s="13"/>
      <c r="I38" s="13"/>
      <c r="J38" s="13"/>
      <c r="K38" s="13"/>
      <c r="L38" s="15">
        <v>150000000</v>
      </c>
      <c r="M38" s="15"/>
      <c r="N38" s="17"/>
      <c r="O38" s="17"/>
      <c r="P38" s="18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43">
        <v>141367095</v>
      </c>
      <c r="AL38" s="17"/>
      <c r="AM38" s="9"/>
    </row>
    <row r="39" spans="1:16139" ht="25.5" x14ac:dyDescent="0.2">
      <c r="A39" s="66"/>
      <c r="B39" s="70"/>
      <c r="C39" s="65"/>
      <c r="D39" s="13" t="s">
        <v>18</v>
      </c>
      <c r="E39" s="29" t="s">
        <v>54</v>
      </c>
      <c r="F39" s="14">
        <f t="shared" si="0"/>
        <v>298042214</v>
      </c>
      <c r="G39" s="13"/>
      <c r="H39" s="13"/>
      <c r="I39" s="13"/>
      <c r="J39" s="13"/>
      <c r="K39" s="13"/>
      <c r="L39" s="23">
        <v>118042214</v>
      </c>
      <c r="M39" s="23"/>
      <c r="N39" s="17"/>
      <c r="O39" s="17">
        <v>80000000</v>
      </c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43">
        <v>100000000</v>
      </c>
      <c r="AK39" s="17"/>
      <c r="AL39" s="17"/>
      <c r="AM39" s="9"/>
    </row>
    <row r="40" spans="1:16139" ht="26.25" customHeight="1" x14ac:dyDescent="0.2">
      <c r="A40" s="54" t="s">
        <v>74</v>
      </c>
      <c r="B40" s="55"/>
      <c r="C40" s="55"/>
      <c r="D40" s="55"/>
      <c r="E40" s="56"/>
      <c r="F40" s="30">
        <f>SUM(F30:F39)</f>
        <v>28867385942.080002</v>
      </c>
      <c r="G40" s="30">
        <f t="shared" ref="G40:AL40" si="3">SUM(G30:G39)</f>
        <v>0</v>
      </c>
      <c r="H40" s="30">
        <f t="shared" si="3"/>
        <v>0</v>
      </c>
      <c r="I40" s="30">
        <f t="shared" si="3"/>
        <v>0</v>
      </c>
      <c r="J40" s="30">
        <f t="shared" si="3"/>
        <v>0</v>
      </c>
      <c r="K40" s="30">
        <f t="shared" si="3"/>
        <v>0</v>
      </c>
      <c r="L40" s="30">
        <f t="shared" si="3"/>
        <v>6157740000</v>
      </c>
      <c r="M40" s="30">
        <f t="shared" si="3"/>
        <v>2577297000</v>
      </c>
      <c r="N40" s="30">
        <f t="shared" si="3"/>
        <v>1865924906</v>
      </c>
      <c r="O40" s="30">
        <f t="shared" si="3"/>
        <v>364517499</v>
      </c>
      <c r="P40" s="30">
        <f t="shared" si="3"/>
        <v>1013035000</v>
      </c>
      <c r="Q40" s="30">
        <f t="shared" si="3"/>
        <v>0</v>
      </c>
      <c r="R40" s="30">
        <f t="shared" si="3"/>
        <v>0</v>
      </c>
      <c r="S40" s="30">
        <f t="shared" si="3"/>
        <v>1068655000</v>
      </c>
      <c r="T40" s="30">
        <f t="shared" si="3"/>
        <v>317964524.56</v>
      </c>
      <c r="U40" s="30">
        <f t="shared" si="3"/>
        <v>1888352000</v>
      </c>
      <c r="V40" s="30">
        <f t="shared" si="3"/>
        <v>1259793755.1099999</v>
      </c>
      <c r="W40" s="30">
        <f t="shared" si="3"/>
        <v>39529000</v>
      </c>
      <c r="X40" s="30">
        <f t="shared" si="3"/>
        <v>235272000</v>
      </c>
      <c r="Y40" s="30">
        <f t="shared" si="3"/>
        <v>1000</v>
      </c>
      <c r="Z40" s="30">
        <f t="shared" si="3"/>
        <v>0</v>
      </c>
      <c r="AA40" s="30">
        <f t="shared" si="3"/>
        <v>0</v>
      </c>
      <c r="AB40" s="30">
        <f t="shared" si="3"/>
        <v>2478227541</v>
      </c>
      <c r="AC40" s="30">
        <f t="shared" si="3"/>
        <v>1292862624.8800001</v>
      </c>
      <c r="AD40" s="30">
        <f t="shared" si="3"/>
        <v>1000</v>
      </c>
      <c r="AE40" s="30">
        <f t="shared" si="3"/>
        <v>10704630.689999999</v>
      </c>
      <c r="AF40" s="30">
        <f t="shared" si="3"/>
        <v>0</v>
      </c>
      <c r="AG40" s="30">
        <f t="shared" si="3"/>
        <v>0</v>
      </c>
      <c r="AH40" s="30">
        <f t="shared" si="3"/>
        <v>5245911640</v>
      </c>
      <c r="AI40" s="30">
        <f t="shared" si="3"/>
        <v>2423557669.0100002</v>
      </c>
      <c r="AJ40" s="30">
        <f t="shared" si="3"/>
        <v>403541112</v>
      </c>
      <c r="AK40" s="30">
        <f t="shared" si="3"/>
        <v>224498039.83000001</v>
      </c>
      <c r="AL40" s="30">
        <f t="shared" si="3"/>
        <v>0</v>
      </c>
      <c r="AM40" s="31"/>
    </row>
    <row r="41" spans="1:16139" ht="26.25" customHeight="1" x14ac:dyDescent="0.2">
      <c r="A41" s="51" t="s">
        <v>31</v>
      </c>
      <c r="B41" s="52"/>
      <c r="C41" s="52"/>
      <c r="D41" s="52"/>
      <c r="E41" s="53"/>
      <c r="F41" s="24">
        <f>SUM(F7:F40)/2</f>
        <v>139607197351.50998</v>
      </c>
      <c r="G41" s="25">
        <f>SUM(G7:G40)/2</f>
        <v>44986641686</v>
      </c>
      <c r="H41" s="25">
        <f t="shared" ref="H41:AC41" si="4">SUM(H7:H40)/2</f>
        <v>2106605239</v>
      </c>
      <c r="I41" s="25">
        <f t="shared" si="4"/>
        <v>24319999635</v>
      </c>
      <c r="J41" s="25">
        <f t="shared" si="4"/>
        <v>852195</v>
      </c>
      <c r="K41" s="25">
        <f t="shared" si="4"/>
        <v>591513135</v>
      </c>
      <c r="L41" s="25">
        <f t="shared" si="4"/>
        <v>9855978000</v>
      </c>
      <c r="M41" s="25">
        <f t="shared" si="4"/>
        <v>6544413309.6499996</v>
      </c>
      <c r="N41" s="25">
        <f t="shared" si="4"/>
        <v>2974764906</v>
      </c>
      <c r="O41" s="25">
        <f t="shared" si="4"/>
        <v>364517499</v>
      </c>
      <c r="P41" s="25">
        <f t="shared" si="4"/>
        <v>1013035000</v>
      </c>
      <c r="Q41" s="25">
        <f t="shared" si="4"/>
        <v>1200000000</v>
      </c>
      <c r="R41" s="25">
        <f t="shared" si="4"/>
        <v>888363954.69000006</v>
      </c>
      <c r="S41" s="25">
        <f t="shared" si="4"/>
        <v>1068655000</v>
      </c>
      <c r="T41" s="25">
        <f t="shared" si="4"/>
        <v>317964524.56</v>
      </c>
      <c r="U41" s="25">
        <f t="shared" si="4"/>
        <v>1888352000</v>
      </c>
      <c r="V41" s="25">
        <f t="shared" si="4"/>
        <v>1259793755.1099999</v>
      </c>
      <c r="W41" s="25">
        <f t="shared" si="4"/>
        <v>39529000</v>
      </c>
      <c r="X41" s="25">
        <f t="shared" si="4"/>
        <v>235272000</v>
      </c>
      <c r="Y41" s="25">
        <f t="shared" si="4"/>
        <v>1000</v>
      </c>
      <c r="Z41" s="25">
        <f t="shared" si="4"/>
        <v>20000000000</v>
      </c>
      <c r="AA41" s="25">
        <f t="shared" si="4"/>
        <v>2980265139.0100002</v>
      </c>
      <c r="AB41" s="25">
        <f t="shared" si="4"/>
        <v>3108227541</v>
      </c>
      <c r="AC41" s="25">
        <f t="shared" si="4"/>
        <v>1476136357.8800001</v>
      </c>
      <c r="AD41" s="25">
        <f t="shared" ref="AD41:AI41" si="5">SUM(AD7:AD40)/2</f>
        <v>1000</v>
      </c>
      <c r="AE41" s="25">
        <f t="shared" si="5"/>
        <v>10704630.689999999</v>
      </c>
      <c r="AF41" s="25">
        <f t="shared" si="5"/>
        <v>1000</v>
      </c>
      <c r="AG41" s="25">
        <f t="shared" si="5"/>
        <v>1000</v>
      </c>
      <c r="AH41" s="25">
        <f t="shared" si="5"/>
        <v>5245911640</v>
      </c>
      <c r="AI41" s="25">
        <f t="shared" si="5"/>
        <v>5411608494.0100002</v>
      </c>
      <c r="AJ41" s="25">
        <f t="shared" ref="AJ41:AL41" si="6">SUM(AJ7:AJ40)/2</f>
        <v>633541112</v>
      </c>
      <c r="AK41" s="25">
        <f t="shared" si="6"/>
        <v>224498039.83000001</v>
      </c>
      <c r="AL41" s="25">
        <f t="shared" si="6"/>
        <v>860049558.08000004</v>
      </c>
      <c r="AM41" s="9"/>
    </row>
    <row r="42" spans="1:16139" ht="15" x14ac:dyDescent="0.2">
      <c r="D42" s="44"/>
      <c r="E42" s="44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16139" s="5" customFormat="1" x14ac:dyDescent="0.2">
      <c r="D43" s="45"/>
      <c r="E43" s="45"/>
      <c r="F43" s="4"/>
      <c r="G43" s="4"/>
      <c r="H43" s="4"/>
      <c r="I43" s="4"/>
      <c r="J43" s="4"/>
      <c r="K43" s="4"/>
      <c r="N43" s="6"/>
      <c r="O43" s="6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  <c r="WRX43" s="1"/>
      <c r="WRY43" s="1"/>
      <c r="WRZ43" s="1"/>
      <c r="WSA43" s="1"/>
      <c r="WSB43" s="1"/>
      <c r="WSC43" s="1"/>
      <c r="WSD43" s="1"/>
      <c r="WSE43" s="1"/>
      <c r="WSF43" s="1"/>
      <c r="WSG43" s="1"/>
      <c r="WSH43" s="1"/>
      <c r="WSI43" s="1"/>
      <c r="WSJ43" s="1"/>
      <c r="WSK43" s="1"/>
      <c r="WSL43" s="1"/>
      <c r="WSM43" s="1"/>
      <c r="WSN43" s="1"/>
      <c r="WSO43" s="1"/>
      <c r="WSP43" s="1"/>
      <c r="WSQ43" s="1"/>
      <c r="WSR43" s="1"/>
      <c r="WSS43" s="1"/>
      <c r="WST43" s="1"/>
      <c r="WSU43" s="1"/>
      <c r="WSV43" s="1"/>
      <c r="WSW43" s="1"/>
      <c r="WSX43" s="1"/>
      <c r="WSY43" s="1"/>
      <c r="WSZ43" s="1"/>
      <c r="WTA43" s="1"/>
      <c r="WTB43" s="1"/>
      <c r="WTC43" s="1"/>
      <c r="WTD43" s="1"/>
      <c r="WTE43" s="1"/>
      <c r="WTF43" s="1"/>
      <c r="WTG43" s="1"/>
      <c r="WTH43" s="1"/>
      <c r="WTI43" s="1"/>
      <c r="WTJ43" s="1"/>
      <c r="WTK43" s="1"/>
      <c r="WTL43" s="1"/>
      <c r="WTM43" s="1"/>
      <c r="WTN43" s="1"/>
      <c r="WTO43" s="1"/>
      <c r="WTP43" s="1"/>
      <c r="WTQ43" s="1"/>
      <c r="WTR43" s="1"/>
      <c r="WTS43" s="1"/>
      <c r="WTT43" s="1"/>
      <c r="WTU43" s="1"/>
      <c r="WTV43" s="1"/>
      <c r="WTW43" s="1"/>
      <c r="WTX43" s="1"/>
      <c r="WTY43" s="1"/>
      <c r="WTZ43" s="1"/>
      <c r="WUA43" s="1"/>
      <c r="WUB43" s="1"/>
      <c r="WUC43" s="1"/>
      <c r="WUD43" s="1"/>
      <c r="WUE43" s="1"/>
      <c r="WUF43" s="1"/>
      <c r="WUG43" s="1"/>
      <c r="WUH43" s="1"/>
      <c r="WUI43" s="1"/>
      <c r="WUJ43" s="1"/>
      <c r="WUK43" s="1"/>
      <c r="WUL43" s="1"/>
      <c r="WUM43" s="1"/>
      <c r="WUN43" s="1"/>
      <c r="WUO43" s="1"/>
      <c r="WUP43" s="1"/>
      <c r="WUQ43" s="1"/>
      <c r="WUR43" s="1"/>
      <c r="WUS43" s="1"/>
      <c r="WUT43" s="1"/>
      <c r="WUU43" s="1"/>
      <c r="WUV43" s="1"/>
      <c r="WUW43" s="1"/>
      <c r="WUX43" s="1"/>
      <c r="WUY43" s="1"/>
      <c r="WUZ43" s="1"/>
      <c r="WVA43" s="1"/>
      <c r="WVB43" s="1"/>
      <c r="WVC43" s="1"/>
      <c r="WVD43" s="1"/>
      <c r="WVE43" s="1"/>
      <c r="WVF43" s="1"/>
      <c r="WVG43" s="1"/>
      <c r="WVH43" s="1"/>
      <c r="WVI43" s="1"/>
      <c r="WVJ43" s="1"/>
      <c r="WVK43" s="1"/>
      <c r="WVL43" s="1"/>
      <c r="WVM43" s="1"/>
      <c r="WVN43" s="1"/>
      <c r="WVO43" s="1"/>
      <c r="WVP43" s="1"/>
      <c r="WVQ43" s="1"/>
      <c r="WVR43" s="1"/>
      <c r="WVS43" s="1"/>
    </row>
    <row r="48" spans="1:16139" x14ac:dyDescent="0.2">
      <c r="AI48" s="50"/>
    </row>
  </sheetData>
  <autoFilter ref="D6:AM41"/>
  <mergeCells count="21">
    <mergeCell ref="A1:D4"/>
    <mergeCell ref="AM5:AM6"/>
    <mergeCell ref="B7:B28"/>
    <mergeCell ref="B30:B39"/>
    <mergeCell ref="C5:C6"/>
    <mergeCell ref="D5:D6"/>
    <mergeCell ref="E5:E6"/>
    <mergeCell ref="F5:F6"/>
    <mergeCell ref="A5:A6"/>
    <mergeCell ref="B5:B6"/>
    <mergeCell ref="AM2:AM4"/>
    <mergeCell ref="E1:AG4"/>
    <mergeCell ref="G5:AL5"/>
    <mergeCell ref="A41:E41"/>
    <mergeCell ref="A40:E40"/>
    <mergeCell ref="A29:E29"/>
    <mergeCell ref="D18:D20"/>
    <mergeCell ref="C7:C28"/>
    <mergeCell ref="C30:C39"/>
    <mergeCell ref="A7:A28"/>
    <mergeCell ref="A30:A39"/>
  </mergeCells>
  <conditionalFormatting sqref="AI8">
    <cfRule type="cellIs" dxfId="1" priority="8" operator="equal">
      <formula>""""""</formula>
    </cfRule>
  </conditionalFormatting>
  <conditionalFormatting sqref="AI7">
    <cfRule type="cellIs" dxfId="0" priority="6" operator="equal">
      <formula>""""""</formula>
    </cfRule>
  </conditionalFormatting>
  <dataValidations count="2">
    <dataValidation type="decimal" allowBlank="1" showInputMessage="1" showErrorMessage="1" errorTitle="Solo se aceptan Números" sqref="AI7:AI8 AI32 AI34 AI36 AI16">
      <formula1>0</formula1>
      <formula2>9999999999</formula2>
    </dataValidation>
    <dataValidation type="textLength" allowBlank="1" showInputMessage="1" showErrorMessage="1" errorTitle="Maximo 2000 caracteres" sqref="D16">
      <formula1>1</formula1>
      <formula2>2000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8" fitToHeight="0" orientation="landscape" r:id="rId1"/>
  <ignoredErrors>
    <ignoredError sqref="F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Poli</cp:lastModifiedBy>
  <cp:lastPrinted>2025-06-10T19:28:28Z</cp:lastPrinted>
  <dcterms:created xsi:type="dcterms:W3CDTF">2024-12-30T20:16:38Z</dcterms:created>
  <dcterms:modified xsi:type="dcterms:W3CDTF">2025-10-22T21:12:23Z</dcterms:modified>
</cp:coreProperties>
</file>