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RESUMEN" sheetId="1" r:id="rId1"/>
    <sheet name="FORMACION TECNOLOGICA DE EXCELE" sheetId="2" r:id="rId2"/>
    <sheet name="DESARROLLO CIENTÍFICO Y TECNOLÓ" sheetId="3" r:id="rId3"/>
    <sheet name="INTERACCIÓN POLITÉCNICO-SOCIEDA" sheetId="4" r:id="rId4"/>
    <sheet name="FORT.CAPI.SOC.TERRITORIO" sheetId="5" r:id="rId5"/>
    <sheet name="MODERNIZACION GESTION UNIVERSIT" sheetId="6" r:id="rId6"/>
  </sheets>
  <definedNames>
    <definedName name="_xlnm.Print_Area" localSheetId="2">'DESARROLLO CIENTÍFICO Y TECNOLÓ'!$A$1:$S$65</definedName>
    <definedName name="_xlnm.Print_Area" localSheetId="1">'FORMACION TECNOLOGICA DE EXCELE'!$A$1:$S$96</definedName>
    <definedName name="_xlnm.Print_Area" localSheetId="4">'FORT.CAPI.SOC.TERRITORIO'!$A$1:$S$75</definedName>
    <definedName name="_xlnm.Print_Area" localSheetId="3">'INTERACCIÓN POLITÉCNICO-SOCIEDA'!$A$1:$S$69</definedName>
    <definedName name="_xlnm.Print_Area" localSheetId="5">'MODERNIZACION GESTION UNIVERSIT'!$A$1:$S$120</definedName>
    <definedName name="_xlnm.Print_Titles" localSheetId="2">'DESARROLLO CIENTÍFICO Y TECNOLÓ'!$7:$8</definedName>
    <definedName name="_xlnm.Print_Titles" localSheetId="1">'FORMACION TECNOLOGICA DE EXCELE'!$7:$8</definedName>
    <definedName name="_xlnm.Print_Titles" localSheetId="4">'FORT.CAPI.SOC.TERRITORIO'!$7:$8</definedName>
    <definedName name="_xlnm.Print_Titles" localSheetId="3">'INTERACCIÓN POLITÉCNICO-SOCIEDA'!$7:$8</definedName>
    <definedName name="_xlnm.Print_Titles" localSheetId="5">'MODERNIZACION GESTION UNIVERSIT'!$7:$8</definedName>
  </definedNames>
  <calcPr fullCalcOnLoad="1"/>
</workbook>
</file>

<file path=xl/comments6.xml><?xml version="1.0" encoding="utf-8"?>
<comments xmlns="http://schemas.openxmlformats.org/spreadsheetml/2006/main">
  <authors>
    <author>Hernan Dar?o Osorio Cardona</author>
  </authors>
  <commentList>
    <comment ref="P113" authorId="0">
      <text>
        <r>
          <rPr>
            <sz val="9"/>
            <rFont val="Tahoma"/>
            <family val="2"/>
          </rPr>
          <t>Proyecto de implementación de S.A.P. con la Gobernación de Ant.</t>
        </r>
      </text>
    </comment>
  </commentList>
</comments>
</file>

<file path=xl/sharedStrings.xml><?xml version="1.0" encoding="utf-8"?>
<sst xmlns="http://schemas.openxmlformats.org/spreadsheetml/2006/main" count="3022" uniqueCount="1135">
  <si>
    <t>Período monitoreado:</t>
  </si>
  <si>
    <t>OBSERVACIONES</t>
  </si>
  <si>
    <t>Actual</t>
  </si>
  <si>
    <t>Acumulado</t>
  </si>
  <si>
    <t>PRODUCTO ALCANZADO</t>
  </si>
  <si>
    <t>Recursos propios</t>
  </si>
  <si>
    <t>Otras Fuentes</t>
  </si>
  <si>
    <t>TOTAL</t>
  </si>
  <si>
    <t>NOMBRE PROYECTO Y/O ACCIÓN</t>
  </si>
  <si>
    <t>Versión : 01</t>
  </si>
  <si>
    <t>POLITÉCNICO COLOMBIANO JAIME ISAZA CADAVID
PLAN DE ACCIÓN 2010-2013</t>
  </si>
  <si>
    <t>UNIDAD DE MEDIDA</t>
  </si>
  <si>
    <t>LÍNEA BASE (Enero de 2011)</t>
  </si>
  <si>
    <t>META PRODUCTO 2011-2013</t>
  </si>
  <si>
    <t>META PRODUCTO 2011</t>
  </si>
  <si>
    <t>META PRODUCTO 2012</t>
  </si>
  <si>
    <t>META PRODUCTO 2013</t>
  </si>
  <si>
    <t>Transferencias del Gobierno Departamental</t>
  </si>
  <si>
    <t>INVERSIÓN PROGRAMADA POR FUENTES DE FINANCIACIÓN 2011-2013
 (Miles de Pesos)</t>
  </si>
  <si>
    <t>ETAPAS DEL PROYECTO Y/O ACCIÓN</t>
  </si>
  <si>
    <t>Código: FP04</t>
  </si>
  <si>
    <t>% PONDERACIÓN DEL PROYECTO Y/O ACCIÓN</t>
  </si>
  <si>
    <t>Número</t>
  </si>
  <si>
    <t>Porcentaje</t>
  </si>
  <si>
    <t>10%</t>
  </si>
  <si>
    <t>0</t>
  </si>
  <si>
    <t>4</t>
  </si>
  <si>
    <t>0%</t>
  </si>
  <si>
    <t>6</t>
  </si>
  <si>
    <t>20%</t>
  </si>
  <si>
    <t>10</t>
  </si>
  <si>
    <t>1</t>
  </si>
  <si>
    <t>META PRODUCTO 2011-2016</t>
  </si>
  <si>
    <t xml:space="preserve">INDICADOR * </t>
  </si>
  <si>
    <t>Eje Estratégico de Desarrollo: 1. Formación Tecnológica de Excelencia</t>
  </si>
  <si>
    <t xml:space="preserve">Fecha de presentación: </t>
  </si>
  <si>
    <t>Acreditación Institucional obtenida hasta 2016</t>
  </si>
  <si>
    <t>Acreditación en programas</t>
  </si>
  <si>
    <t>9%</t>
  </si>
  <si>
    <t>90%</t>
  </si>
  <si>
    <t>2000</t>
  </si>
  <si>
    <t>Comunidad Académica vinculada a los procesos de planeación académica</t>
  </si>
  <si>
    <t>Comunidad Académica que guía su gestión en función del PEI</t>
  </si>
  <si>
    <t>Comunidad Académica que conoce el PEI</t>
  </si>
  <si>
    <t>70%</t>
  </si>
  <si>
    <t>100%</t>
  </si>
  <si>
    <t>Laboratorios modernizados</t>
  </si>
  <si>
    <t>Aulas de docencia dotadas con ayudas multimediales</t>
  </si>
  <si>
    <t>Currículos y micro currículos actualizados frente al nuevo PEI (contextualización de programas)</t>
  </si>
  <si>
    <t>8%</t>
  </si>
  <si>
    <t>30%</t>
  </si>
  <si>
    <t>15%</t>
  </si>
  <si>
    <t>50%</t>
  </si>
  <si>
    <t>4/4= 100%</t>
  </si>
  <si>
    <t>Rendimiento promedio académico de estudiantes</t>
  </si>
  <si>
    <t>Porcentaje de docentes con evaluación de desempeño excelente</t>
  </si>
  <si>
    <t>Publicaciones anuales de carácter didáctico o disciplinar</t>
  </si>
  <si>
    <t>Retiro estudiantil por cohorte</t>
  </si>
  <si>
    <t>3.5</t>
  </si>
  <si>
    <t>Docentes de tiempo completo con formación de maestría o doctorado.</t>
  </si>
  <si>
    <t>49%</t>
  </si>
  <si>
    <t>3%</t>
  </si>
  <si>
    <t>100</t>
  </si>
  <si>
    <t>Mejoramiento del Modelo de admisión de pregrado y posgrado</t>
  </si>
  <si>
    <t>4%</t>
  </si>
  <si>
    <t>Plan de rediseño de la oferta académica 2011-2016 aprobado en y funcionando</t>
  </si>
  <si>
    <t>LÍDER DEL PROYECTO</t>
  </si>
  <si>
    <t>Eje Estratégico de Desarrollo: 2. Desarrollo Científico y Tecnológico</t>
  </si>
  <si>
    <t>70% de los programas actualizados</t>
  </si>
  <si>
    <t>Número de transferencias de Conocimiento</t>
  </si>
  <si>
    <t>Registros de propiedad derivados de investigación</t>
  </si>
  <si>
    <t>90% docentes vinculados a grupos y/o semillero</t>
  </si>
  <si>
    <t>300</t>
  </si>
  <si>
    <t>800 estudiantes</t>
  </si>
  <si>
    <t>80%</t>
  </si>
  <si>
    <t>Empresas de base tecnológica</t>
  </si>
  <si>
    <t>2</t>
  </si>
  <si>
    <t>Líder de Eje Estratégico Responsable: Vicerrector de Docencia e Investigación</t>
  </si>
  <si>
    <t>Líder de Eje Estratégico Responsable: Dirección de Investigación y Posgrados</t>
  </si>
  <si>
    <t>5%</t>
  </si>
  <si>
    <t>Número de proyectos de extensión con participación de docentes, estudiantes, graduados y personal administrativo/año</t>
  </si>
  <si>
    <r>
      <t xml:space="preserve">3.1.2.1.2 Proyecto:
</t>
    </r>
    <r>
      <rPr>
        <sz val="8"/>
        <color indexed="8"/>
        <rFont val="Arial"/>
        <family val="2"/>
      </rPr>
      <t>Desarrollar programas de fidelización y mercadeo dirigido a las redes de  graduados</t>
    </r>
  </si>
  <si>
    <t>1%</t>
  </si>
  <si>
    <t>Acciones conjuntamente emprendidas con Instituciones de Educación Superior</t>
  </si>
  <si>
    <t>5</t>
  </si>
  <si>
    <t>Eje Estratégico de Desarrollo: 4. Fortalecimiento del Capital Social del Territorio (Reposicionamiento Territorial)</t>
  </si>
  <si>
    <t>LÍDER DE PROYECTO</t>
  </si>
  <si>
    <t>18%</t>
  </si>
  <si>
    <t>2%</t>
  </si>
  <si>
    <t>Bibliotecas fortalecidas</t>
  </si>
  <si>
    <t>Aumentar cobertura</t>
  </si>
  <si>
    <t>Eje Estratégico de Desarrollo: 5. Modernización de la Gestión Universitaria</t>
  </si>
  <si>
    <t>Líder de Eje Estratégico Responsable: Vicerrector Administrativo</t>
  </si>
  <si>
    <t>días</t>
  </si>
  <si>
    <t>15</t>
  </si>
  <si>
    <t>40%</t>
  </si>
  <si>
    <t>9</t>
  </si>
  <si>
    <t>20</t>
  </si>
  <si>
    <t>Banco de proyectos fortalecido</t>
  </si>
  <si>
    <t>Actividades de sensibilización y capacitación</t>
  </si>
  <si>
    <t>Comunidad que participa en eventos de bienestar</t>
  </si>
  <si>
    <t>3</t>
  </si>
  <si>
    <t>60%</t>
  </si>
  <si>
    <t>40</t>
  </si>
  <si>
    <t>60</t>
  </si>
  <si>
    <t>12</t>
  </si>
  <si>
    <t>30</t>
  </si>
  <si>
    <t>Secretaria General</t>
  </si>
  <si>
    <t>Sistema de control de costos operando</t>
  </si>
  <si>
    <t>Jefe Oficina Asesora de Comunicaciones</t>
  </si>
  <si>
    <t>Documento</t>
  </si>
  <si>
    <t>Numero</t>
  </si>
  <si>
    <t xml:space="preserve">Identificación de requerimientos de comunicación </t>
  </si>
  <si>
    <t>Plan de posicionamiento de marca</t>
  </si>
  <si>
    <t>Implementación</t>
  </si>
  <si>
    <t>Imagen corporativa aprobada por instancia competente</t>
  </si>
  <si>
    <t>38</t>
  </si>
  <si>
    <t>36</t>
  </si>
  <si>
    <t>16</t>
  </si>
  <si>
    <t>17</t>
  </si>
  <si>
    <t>Crecimiento y relevo en la Planta Docente 2011-2016</t>
  </si>
  <si>
    <t>Planes de estudio rediseñados frente al nuevo PEI, PEF, PEP (contextualización de programas)</t>
  </si>
  <si>
    <t>8</t>
  </si>
  <si>
    <t>35%</t>
  </si>
  <si>
    <t>50</t>
  </si>
  <si>
    <t>Solicitud de reacreditación de Programas = (#Programas reacreditados en el periodo) / (#programas reacreditables) X100</t>
  </si>
  <si>
    <t>Solicitud de acreditación de programas= (# Programas acreditados) / (#programas acreditables) X100</t>
  </si>
  <si>
    <t>11/17</t>
  </si>
  <si>
    <t>Comité Central de Autoevaluación y Oficina Asesora de Planeación</t>
  </si>
  <si>
    <t>Sistema integrado de calidad</t>
  </si>
  <si>
    <t>Se formula en el 2011 y se implementa en el 2012</t>
  </si>
  <si>
    <t>Plan de Mercadeo Anual operando</t>
  </si>
  <si>
    <r>
      <t xml:space="preserve">1.1.3.1.3 Proyecto:
</t>
    </r>
    <r>
      <rPr>
        <sz val="8"/>
        <color indexed="8"/>
        <rFont val="Arial"/>
        <family val="2"/>
      </rPr>
      <t>Fortalecimiento de la calidad docente en todos su niveles en cuanto a su desarrollo y evaluación, con perfiles afines a las líneas de investigación y competencias para formar en ámbitos de la tecnología</t>
    </r>
  </si>
  <si>
    <t>25</t>
  </si>
  <si>
    <t>Programa de prevención seguimiento y retención desarrollado</t>
  </si>
  <si>
    <t>Docentes participando en eventos</t>
  </si>
  <si>
    <t>75</t>
  </si>
  <si>
    <r>
      <t xml:space="preserve">1.1.4.1.1 Proyecto:
</t>
    </r>
    <r>
      <rPr>
        <sz val="8"/>
        <rFont val="Arial"/>
        <family val="2"/>
      </rPr>
      <t xml:space="preserve">Recomposición y renovación de la oferta académica </t>
    </r>
  </si>
  <si>
    <t>Realizar un estudio diagnóstico interno de la pertinencia y calidad de cada uno de los programas</t>
  </si>
  <si>
    <t>Diagnóstico realizado</t>
  </si>
  <si>
    <t>Realizar un estudio de mercado que determine el comportamiento de oferta y demanda de los programas</t>
  </si>
  <si>
    <t>Estudio de mercado realizado</t>
  </si>
  <si>
    <t>Oferta académica implementada</t>
  </si>
  <si>
    <t>7</t>
  </si>
  <si>
    <r>
      <t xml:space="preserve">1.1.4.1.2 Proyecto:
</t>
    </r>
    <r>
      <rPr>
        <sz val="8"/>
        <rFont val="Arial"/>
        <family val="2"/>
      </rPr>
      <t>Creación de nuevos programas académicos</t>
    </r>
  </si>
  <si>
    <t>Decanos</t>
  </si>
  <si>
    <t>Proyecto formulado</t>
  </si>
  <si>
    <t>Propuesta curricular construida</t>
  </si>
  <si>
    <t>Registros calificados obtenidos</t>
  </si>
  <si>
    <r>
      <t xml:space="preserve">1.1.4.1.3 Proyecto:
</t>
    </r>
    <r>
      <rPr>
        <sz val="8"/>
        <rFont val="Arial"/>
        <family val="2"/>
      </rPr>
      <t>Establecimiento y mantenimiento de convenios y alianzas con universidades, colleges e instituciones nacionales e internacionales</t>
    </r>
  </si>
  <si>
    <t>Instituciones identificadas</t>
  </si>
  <si>
    <t>Convenios firmados</t>
  </si>
  <si>
    <t>Proyecto viable</t>
  </si>
  <si>
    <t>Programa socializado</t>
  </si>
  <si>
    <r>
      <t xml:space="preserve">1.1.4.1.5 Proyecto:
</t>
    </r>
    <r>
      <rPr>
        <sz val="8"/>
        <rFont val="Arial"/>
        <family val="2"/>
      </rPr>
      <t>Desarrollo de  alianzas interuniversitarias, para la articulación de los programas con mayor demanda en el mercado por ciclos propedéuticos</t>
    </r>
  </si>
  <si>
    <t>Nivel de conocimiento de la normatividad institucional</t>
  </si>
  <si>
    <t>Normalizar el sistema de reglamentación institucional</t>
  </si>
  <si>
    <t>Acto administrativo</t>
  </si>
  <si>
    <t>Desarrollar políticas de Virtualidad</t>
  </si>
  <si>
    <t>Desarrollar políticas de Regionalización</t>
  </si>
  <si>
    <t>Desarrollar políticas de Investigación</t>
  </si>
  <si>
    <t>Actualizar el Estatuto de Extensión</t>
  </si>
  <si>
    <t>Reglamentación de prácticas Estudiantiles</t>
  </si>
  <si>
    <t>Difundir la normatividad interna</t>
  </si>
  <si>
    <t>Difusiones</t>
  </si>
  <si>
    <t xml:space="preserve">Capacitar los estamentos institucionales </t>
  </si>
  <si>
    <t>Capacitaciones</t>
  </si>
  <si>
    <t>18</t>
  </si>
  <si>
    <t>70</t>
  </si>
  <si>
    <t>Registros y /o patentes</t>
  </si>
  <si>
    <t>Tiempo promedio per cápita dedicado por la comunidad académica  docente a la investigación</t>
  </si>
  <si>
    <t>Horas/semestre</t>
  </si>
  <si>
    <t>128</t>
  </si>
  <si>
    <t>256</t>
  </si>
  <si>
    <t>192</t>
  </si>
  <si>
    <t>%</t>
  </si>
  <si>
    <t>91/130 = 70%</t>
  </si>
  <si>
    <t>80/140 = 57%</t>
  </si>
  <si>
    <t>500</t>
  </si>
  <si>
    <t>Dirección de Investigación, Coordinadores de Investigación, Lideres de líneas matrices</t>
  </si>
  <si>
    <t>Dirección de Investigación, Coordinadores de Investigación</t>
  </si>
  <si>
    <t>180</t>
  </si>
  <si>
    <t>Dirección de Investigación, Coordinadores de Investigación, Oficina de regionalización</t>
  </si>
  <si>
    <t xml:space="preserve">Proyectos  en ejecución en las regiones </t>
  </si>
  <si>
    <t>80</t>
  </si>
  <si>
    <t xml:space="preserve">Documento </t>
  </si>
  <si>
    <t>Portafolio</t>
  </si>
  <si>
    <t>Publicación</t>
  </si>
  <si>
    <t>Empresas</t>
  </si>
  <si>
    <t>Un banco de problemas actualizado anualmente</t>
  </si>
  <si>
    <t>Dirección de Investigación, y Facultades</t>
  </si>
  <si>
    <t>Posgrados ofrecidos derivados de las líneas de investigación</t>
  </si>
  <si>
    <t>Documento propuesto</t>
  </si>
  <si>
    <t xml:space="preserve">Diseño de programas </t>
  </si>
  <si>
    <t>24</t>
  </si>
  <si>
    <t>45%</t>
  </si>
  <si>
    <t>75%</t>
  </si>
  <si>
    <t>78%</t>
  </si>
  <si>
    <t>25%</t>
  </si>
  <si>
    <t>Vicerrector de Docencia</t>
  </si>
  <si>
    <t>Revisión de sistemas</t>
  </si>
  <si>
    <t>Identificación de puntos de confluencia</t>
  </si>
  <si>
    <t>Adelgazamiento del sistema</t>
  </si>
  <si>
    <t>Sistematización del proyecto</t>
  </si>
  <si>
    <t xml:space="preserve">Recopilación de planes de formación por Facultades a 2016                 </t>
  </si>
  <si>
    <t xml:space="preserve">Ejecución de planes de formación                           </t>
  </si>
  <si>
    <t>Verificación y seguimiento de los planes de formación</t>
  </si>
  <si>
    <t>130</t>
  </si>
  <si>
    <t>Ejecución de la capacitación</t>
  </si>
  <si>
    <r>
      <t xml:space="preserve">1.1.1.1.3 Proyecto:
</t>
    </r>
    <r>
      <rPr>
        <sz val="8"/>
        <color indexed="8"/>
        <rFont val="Arial"/>
        <family val="2"/>
      </rPr>
      <t xml:space="preserve">Renovación del PEI y el modelo educativo respecto a las nuevas características del desarrollo institucional y los retos académicos y profesionales </t>
    </r>
  </si>
  <si>
    <t>Número de docentes formados o en proceso de formación</t>
  </si>
  <si>
    <t>Fecha de presentación: Enero 31 de 2011</t>
  </si>
  <si>
    <t>Unidad de Gestión Responsable: Dirección de Investigación y Posgrados</t>
  </si>
  <si>
    <t>En asocio con Decanaturas</t>
  </si>
  <si>
    <t>Directora de investigación y Posgrados, coordinadores de investigación y Directores de grupos de investigación</t>
  </si>
  <si>
    <t>A1 =  0</t>
  </si>
  <si>
    <t>A1 = 1</t>
  </si>
  <si>
    <t>A1= 0</t>
  </si>
  <si>
    <t>A = 0</t>
  </si>
  <si>
    <t>A = 5</t>
  </si>
  <si>
    <t>A= 3</t>
  </si>
  <si>
    <t>A= 0</t>
  </si>
  <si>
    <t>A= 2</t>
  </si>
  <si>
    <t>B = 4</t>
  </si>
  <si>
    <t>B = 15</t>
  </si>
  <si>
    <t>B = 8</t>
  </si>
  <si>
    <t>B = 6</t>
  </si>
  <si>
    <t>B = 9</t>
  </si>
  <si>
    <t>B = 10</t>
  </si>
  <si>
    <t>C = 4</t>
  </si>
  <si>
    <t>C =1</t>
  </si>
  <si>
    <t>C=8</t>
  </si>
  <si>
    <t>C=7</t>
  </si>
  <si>
    <t>C=9</t>
  </si>
  <si>
    <t>C=10</t>
  </si>
  <si>
    <t>D =15</t>
  </si>
  <si>
    <t>D =1</t>
  </si>
  <si>
    <t>D=4</t>
  </si>
  <si>
    <t>D=10</t>
  </si>
  <si>
    <t>D=3</t>
  </si>
  <si>
    <t>D=0</t>
  </si>
  <si>
    <t>Reglamentación de la normativa</t>
  </si>
  <si>
    <t>Dirección de Investigación, Coordinadores de Investigación, Coordinadores  de líneas matrices, Facultades</t>
  </si>
  <si>
    <t xml:space="preserve">Diseño de programas de capacitación para docentes y estudiantes </t>
  </si>
  <si>
    <t>Número de docentes formados y estudiantes formados</t>
  </si>
  <si>
    <t>En Asocio con la Oficina de Regionalización</t>
  </si>
  <si>
    <t xml:space="preserve">Implica  apertura de convocatorias  internas y realización de eventos,    </t>
  </si>
  <si>
    <t xml:space="preserve">Ejecución plan de formación </t>
  </si>
  <si>
    <t xml:space="preserve">Número de estudiantes formados </t>
  </si>
  <si>
    <t xml:space="preserve">Contratos  y/o Convenios </t>
  </si>
  <si>
    <t xml:space="preserve">Número de proyectos con financiación externa </t>
  </si>
  <si>
    <t>Sujeto a la apertura de convocatorias externas</t>
  </si>
  <si>
    <t xml:space="preserve">Espacios académicos con una excelente infraestructura </t>
  </si>
  <si>
    <t>Programas de posgrados nuevos diseñados y ofertados</t>
  </si>
  <si>
    <t>Estudio Diagnóstico</t>
  </si>
  <si>
    <t>11</t>
  </si>
  <si>
    <t>Número de convenios y/ o Redes</t>
  </si>
  <si>
    <t>Eje Estratégico de Desarrollo: 3. Interacción Politécnico Colombiano-Sociedad</t>
  </si>
  <si>
    <t>Unidad de Gestión Responsable: Vicerrectoría de Extensión</t>
  </si>
  <si>
    <t>Unidad DE MEDIDA</t>
  </si>
  <si>
    <t>8 %</t>
  </si>
  <si>
    <t>Base Número de personas vinculadas los proyectos</t>
  </si>
  <si>
    <t>6%</t>
  </si>
  <si>
    <t>Pertenencia a redes</t>
  </si>
  <si>
    <t>Estatuto de extensión revisado y operando</t>
  </si>
  <si>
    <t>Unidad</t>
  </si>
  <si>
    <t>1 por facultad/1 en sedes regionales</t>
  </si>
  <si>
    <t>Proyecto formulado y concertado con docencia</t>
  </si>
  <si>
    <t>Unidad de gestión tecnológica operando</t>
  </si>
  <si>
    <t>Reglamento de prácticas formulado, aprobado y operando</t>
  </si>
  <si>
    <t>10 programas</t>
  </si>
  <si>
    <t>Proyectos de investigación  aplicada con plan de negocio</t>
  </si>
  <si>
    <t>Número de estudiantes y Número de proyectos</t>
  </si>
  <si>
    <t>La granjas deben estar adscritas a la docencia en el 2011</t>
  </si>
  <si>
    <t>670</t>
  </si>
  <si>
    <t>357</t>
  </si>
  <si>
    <t>29</t>
  </si>
  <si>
    <t>87</t>
  </si>
  <si>
    <t>241</t>
  </si>
  <si>
    <t>Egresados que participan en actividades institucionales</t>
  </si>
  <si>
    <t>Este indicador depende de las actividades que programen las facultades con los egresados</t>
  </si>
  <si>
    <r>
      <t xml:space="preserve">3.1.2.1.4 Proyecto:
</t>
    </r>
    <r>
      <rPr>
        <sz val="8"/>
        <color indexed="8"/>
        <rFont val="Arial"/>
        <family val="2"/>
      </rPr>
      <t>Fortalecimiento de la base de  datos de egresados</t>
    </r>
  </si>
  <si>
    <t>Incremento de graduados registrados</t>
  </si>
  <si>
    <t>15000</t>
  </si>
  <si>
    <t>2000/año</t>
  </si>
  <si>
    <t>Unidad de mercadeo operando</t>
  </si>
  <si>
    <t>150</t>
  </si>
  <si>
    <t>35</t>
  </si>
  <si>
    <t>Acciones de monitoreo y difusión</t>
  </si>
  <si>
    <t>Centro de idiomas reestructurado operativa y físicamente</t>
  </si>
  <si>
    <t>Proyecto implementado</t>
  </si>
  <si>
    <t>Convenios operando</t>
  </si>
  <si>
    <t>200 cursos/año</t>
  </si>
  <si>
    <t>150 cursos/año</t>
  </si>
  <si>
    <t>100 cursos/año</t>
  </si>
  <si>
    <t>120 cursos/año</t>
  </si>
  <si>
    <t>200</t>
  </si>
  <si>
    <t>Planes de capacitación ejecutados</t>
  </si>
  <si>
    <t>1 Plan formulado</t>
  </si>
  <si>
    <t>3 Planes de Capacitación ejecutados</t>
  </si>
  <si>
    <t>Propuesta de modernización elaborada</t>
  </si>
  <si>
    <t>Manual de funciones y competencias</t>
  </si>
  <si>
    <t>Director de Bienestar Institucional.</t>
  </si>
  <si>
    <t>13</t>
  </si>
  <si>
    <t>Programas de Bienestar Institucional</t>
  </si>
  <si>
    <t>Los programas incluidos en el proyecto soporte espiritual, red de padres de familia, Aplicación al acuerdo 13 y 14 de 2006.</t>
  </si>
  <si>
    <t>90</t>
  </si>
  <si>
    <t>84</t>
  </si>
  <si>
    <t>82</t>
  </si>
  <si>
    <t>Actividades consignadas en la planeación del proyecto Institucional de acuerdo al Plan Operativo de la Dirección de Bienestar.</t>
  </si>
  <si>
    <t>Documento Estudio</t>
  </si>
  <si>
    <t>Se formulará el proyecto y se inscribirá en el Banco de Proyectos.</t>
  </si>
  <si>
    <t>Proyecto</t>
  </si>
  <si>
    <t>Posterior a este proceso, es indispensable tener un Sistema Financiero con modulo de Costeo (SAP).</t>
  </si>
  <si>
    <t xml:space="preserve">Convenios </t>
  </si>
  <si>
    <t xml:space="preserve">Número </t>
  </si>
  <si>
    <t>Vicerrector Administrativo</t>
  </si>
  <si>
    <t>Adquisición de software financiero integrado</t>
  </si>
  <si>
    <t>Software adquirido</t>
  </si>
  <si>
    <t>Una opción que se puede tener en cuenta es la actualización del sistema Atlas</t>
  </si>
  <si>
    <t>Implementación de software financiero integrado</t>
  </si>
  <si>
    <t>Software implementado</t>
  </si>
  <si>
    <t>Levantamiento de información</t>
  </si>
  <si>
    <t>Director de Gestión Humana</t>
  </si>
  <si>
    <t>Vicerrector de Docencia e Investigación</t>
  </si>
  <si>
    <t xml:space="preserve">Director de Regionalización </t>
  </si>
  <si>
    <t>Cobertura estudiantil en pregrado</t>
  </si>
  <si>
    <t>22,5%</t>
  </si>
  <si>
    <t>Meta acumulativa en programas presenciales</t>
  </si>
  <si>
    <t>Retención Académica</t>
  </si>
  <si>
    <t>Aseguramiento de la pertinencia de la oferta  académica del POLI en las regiones</t>
  </si>
  <si>
    <t xml:space="preserve">Informes de autoevaluación </t>
  </si>
  <si>
    <t>Documento Estudio de mercado</t>
  </si>
  <si>
    <t xml:space="preserve">Identificación de demanda potencial </t>
  </si>
  <si>
    <t>Estudio de nuevos programas para las regiones</t>
  </si>
  <si>
    <t>Documento Estudio de viabilidad financiera</t>
  </si>
  <si>
    <t xml:space="preserve">Diseño y desarrollo de nuevos programas </t>
  </si>
  <si>
    <t>porcentaje</t>
  </si>
  <si>
    <t>Ver Plan y presupuesto de la Oficina Asesora de Comunicaciones</t>
  </si>
  <si>
    <t xml:space="preserve">Diseño y desarrollo de agenda de visitas de venta de programas educativos </t>
  </si>
  <si>
    <t xml:space="preserve">Actores en corresponsabilidad </t>
  </si>
  <si>
    <t xml:space="preserve">Son un actor por subregión cada año  </t>
  </si>
  <si>
    <t>Diseño de propuesta de participación para los actores regionales</t>
  </si>
  <si>
    <t xml:space="preserve">Mecanismos de fidelización </t>
  </si>
  <si>
    <t xml:space="preserve">Campañas </t>
  </si>
  <si>
    <t>Director de Regionalización</t>
  </si>
  <si>
    <t xml:space="preserve">Número de aulas modernizadas  con medios educativos </t>
  </si>
  <si>
    <t xml:space="preserve">Porcentaje </t>
  </si>
  <si>
    <t xml:space="preserve">Acciones de mejora cerradas </t>
  </si>
  <si>
    <t xml:space="preserve">Este indicador es acumulativo </t>
  </si>
  <si>
    <t xml:space="preserve">Implementación de servicios de Teleconferencias </t>
  </si>
  <si>
    <t xml:space="preserve">Servicios Teleconferencias implementados  </t>
  </si>
  <si>
    <t>Mejoramiento de las Salas de Informática</t>
  </si>
  <si>
    <t xml:space="preserve">Salas Mejoradas </t>
  </si>
  <si>
    <t>Ver presupuesto del proyecto de laboratorios</t>
  </si>
  <si>
    <t xml:space="preserve">Designación de Profesores de tiempo completo </t>
  </si>
  <si>
    <t>Profesores designados</t>
  </si>
  <si>
    <t xml:space="preserve">Promoción del fondo educativo subregional </t>
  </si>
  <si>
    <t xml:space="preserve">Fondo financiero </t>
  </si>
  <si>
    <t xml:space="preserve">Dotación de aulas con ayudas didácticas </t>
  </si>
  <si>
    <t xml:space="preserve">Fortalecimiento de Bibliotecas </t>
  </si>
  <si>
    <t>Director de Bienestar
Director de Regionalización</t>
  </si>
  <si>
    <t>Programas ofrecidos</t>
  </si>
  <si>
    <t xml:space="preserve">Acuerdo Aprobado </t>
  </si>
  <si>
    <t>Fortalecimiento del Sistema de Gestión de la Calidad en las Unidades Regionales</t>
  </si>
  <si>
    <t>Vicerrector de Docencia
Director de Regionalización</t>
  </si>
  <si>
    <t>2570</t>
  </si>
  <si>
    <t>1300</t>
  </si>
  <si>
    <t>85%</t>
  </si>
  <si>
    <t>87%</t>
  </si>
  <si>
    <r>
      <t>4.1.3.1.1 Proyecto:</t>
    </r>
    <r>
      <rPr>
        <sz val="8"/>
        <color indexed="8"/>
        <rFont val="Arial"/>
        <family val="2"/>
      </rPr>
      <t xml:space="preserve">
Fortalecimiento de la Educación Superior Técnica y Tecnológica mediada por ambientes virtuales de aprendizaje.
</t>
    </r>
  </si>
  <si>
    <t>Estudio de pertinencia realizado</t>
  </si>
  <si>
    <t>Diseño curricular del (los) programas (s) técnicos  a virtualizar</t>
  </si>
  <si>
    <t>Diseño curricular del (los) programa (s) Tecnológicos a virtualizar</t>
  </si>
  <si>
    <t>Programas tecnológico virtual</t>
  </si>
  <si>
    <t>Cursos presenciales con apoyo de virtualidad</t>
  </si>
  <si>
    <t>140</t>
  </si>
  <si>
    <t>74</t>
  </si>
  <si>
    <t xml:space="preserve">Ciencias Básicas: 24 cursos.
Las demás facultades: 10 cursos diferentes </t>
  </si>
  <si>
    <t>Diseño de Programas de postgrado</t>
  </si>
  <si>
    <t xml:space="preserve">Diseñados como módulos por diplomados </t>
  </si>
  <si>
    <r>
      <rPr>
        <b/>
        <sz val="8"/>
        <color indexed="8"/>
        <rFont val="Arial"/>
        <family val="2"/>
      </rPr>
      <t>4.1.3.1.2 Proyecto:</t>
    </r>
    <r>
      <rPr>
        <sz val="8"/>
        <color indexed="8"/>
        <rFont val="Arial"/>
        <family val="2"/>
      </rPr>
      <t xml:space="preserve"> 
Oferta de Programas en ambientes virtuales </t>
    </r>
  </si>
  <si>
    <t>Oferta de programas virtuales Técnicos</t>
  </si>
  <si>
    <t>Programas Técnicos ofertados</t>
  </si>
  <si>
    <t xml:space="preserve">Oferta de programas virtuales Tecnológicos </t>
  </si>
  <si>
    <t xml:space="preserve">Programas Tecnológicos Ofertados </t>
  </si>
  <si>
    <t xml:space="preserve">Oferta de Especializaciones </t>
  </si>
  <si>
    <t>Especializaciones ofertadas</t>
  </si>
  <si>
    <t xml:space="preserve">Fortalecimiento de mesa de ayuda </t>
  </si>
  <si>
    <t xml:space="preserve">Nivel de servicio </t>
  </si>
  <si>
    <t xml:space="preserve">Porcentaje de peticiones atendidas </t>
  </si>
  <si>
    <t xml:space="preserve">Indicador Acumulativo </t>
  </si>
  <si>
    <t xml:space="preserve">Vicerrector de Extensión
Director de Regionalización
</t>
  </si>
  <si>
    <t xml:space="preserve">Acciones conjuntamente emprendidas resultados de los convenios </t>
  </si>
  <si>
    <t xml:space="preserve">Desarrollo de los convenios </t>
  </si>
  <si>
    <t xml:space="preserve">Convenios desarrollados </t>
  </si>
  <si>
    <t xml:space="preserve">Participación en mesas subregionales </t>
  </si>
  <si>
    <t xml:space="preserve">Mesas subregionales activas </t>
  </si>
  <si>
    <t>Mesas con el sector productivo, con el sector educación media, y educación superior, una por subregión.</t>
  </si>
  <si>
    <t>Proyectos de extensión ejecutados con las subregiones</t>
  </si>
  <si>
    <t xml:space="preserve">Proyectos de extensión ejecutados </t>
  </si>
  <si>
    <t xml:space="preserve">Tres por subregión por año </t>
  </si>
  <si>
    <t xml:space="preserve">Desarrollo del consultorio (Incubadora social) </t>
  </si>
  <si>
    <t xml:space="preserve">Consultorios Desarrollados(incubadoras operando) </t>
  </si>
  <si>
    <t xml:space="preserve">(una incubadora por sede regional, y una por facultad dependiendo de los programas que existan en las regiones) Dos en cada subregión semilleros de extensión e investigación dirigidos por docentes </t>
  </si>
  <si>
    <t>Ver presupuesto de Investigación</t>
  </si>
  <si>
    <t>Eventos de promoción y actualización de la investigación regional</t>
  </si>
  <si>
    <t xml:space="preserve">Una por Subregión, Cartas, felicitaciones reconocimientos, eventos en sitio jornadas académicas </t>
  </si>
  <si>
    <t>Ver presupuesto de los Programas de Bienestar</t>
  </si>
  <si>
    <t>Decanos de Facultad</t>
  </si>
  <si>
    <t>Multimediación de aulas</t>
  </si>
  <si>
    <t>Portafolio de productos de la Gestión investigativa</t>
  </si>
  <si>
    <t>Gestión mercadeo y promoción de posgrados consolidación de  alianzas</t>
  </si>
  <si>
    <t>Programas ofertados</t>
  </si>
  <si>
    <t>Programas aprobados</t>
  </si>
  <si>
    <t xml:space="preserve">Estudio y diagnóstico </t>
  </si>
  <si>
    <t>Diseño de estratégias para el mercadeo de los productos de investigación</t>
  </si>
  <si>
    <t>Convocatorias  de Trasferencia tecnológica</t>
  </si>
  <si>
    <t>Convocatoria</t>
  </si>
  <si>
    <t xml:space="preserve">Consolidación de semilleros </t>
  </si>
  <si>
    <t>Eventos realizados</t>
  </si>
  <si>
    <t>Ejecución de programas de capacitación</t>
  </si>
  <si>
    <t>Talleres de discusión y análisis</t>
  </si>
  <si>
    <r>
      <t xml:space="preserve">2.1.3.1.1 Proyecto:
</t>
    </r>
    <r>
      <rPr>
        <sz val="8"/>
        <color indexed="8"/>
        <rFont val="Arial"/>
        <family val="2"/>
      </rPr>
      <t xml:space="preserve">Fortalecimiento de los programas de posgrado </t>
    </r>
  </si>
  <si>
    <r>
      <t xml:space="preserve">2.1.3.1.3 Proyecto:
</t>
    </r>
    <r>
      <rPr>
        <sz val="8"/>
        <color indexed="8"/>
        <rFont val="Arial"/>
        <family val="2"/>
      </rPr>
      <t>Desarrollo de nuevos posgrados con la implementación de ciclos propedéuticos y promoción flexible entre pregrado y posgrado</t>
    </r>
  </si>
  <si>
    <r>
      <t xml:space="preserve">2.1.3.1.4 Proyecto:
</t>
    </r>
    <r>
      <rPr>
        <sz val="8"/>
        <color indexed="8"/>
        <rFont val="Arial"/>
        <family val="2"/>
      </rPr>
      <t xml:space="preserve">Creación de alianzas con entidades de prestigio  </t>
    </r>
  </si>
  <si>
    <r>
      <t xml:space="preserve">2.1.3.1.5 Proyecto:
</t>
    </r>
    <r>
      <rPr>
        <sz val="8"/>
        <color indexed="8"/>
        <rFont val="Arial"/>
        <family val="2"/>
      </rPr>
      <t>Mercadeo, promoción y servicio al cliente para su posicionamiento</t>
    </r>
  </si>
  <si>
    <r>
      <t xml:space="preserve">3.1.1.1.3 Proyecto:
</t>
    </r>
    <r>
      <rPr>
        <sz val="8"/>
        <color indexed="8"/>
        <rFont val="Arial"/>
        <family val="2"/>
      </rPr>
      <t>Creación de un programa de voluntariado social</t>
    </r>
  </si>
  <si>
    <r>
      <t xml:space="preserve">3.1.1.1.4 Proyecto:
</t>
    </r>
    <r>
      <rPr>
        <sz val="8"/>
        <color indexed="8"/>
        <rFont val="Arial"/>
        <family val="2"/>
      </rPr>
      <t>Creación de consultorios tecnológicos en las facultades y las unidades regionales</t>
    </r>
  </si>
  <si>
    <r>
      <t xml:space="preserve">3.1.1.1.5 Proyecto:
</t>
    </r>
    <r>
      <rPr>
        <sz val="8"/>
        <color indexed="8"/>
        <rFont val="Arial"/>
        <family val="2"/>
      </rPr>
      <t>Crear un programa de gestión tecnológica apropiada y que transfiera tecnología para la sostenibilidad</t>
    </r>
  </si>
  <si>
    <r>
      <t xml:space="preserve">3.1.1.1.6 Proyecto:
</t>
    </r>
    <r>
      <rPr>
        <sz val="8"/>
        <color indexed="8"/>
        <rFont val="Arial"/>
        <family val="2"/>
      </rPr>
      <t>Estructurar  el reglamento de prácticas académicas empresariales</t>
    </r>
  </si>
  <si>
    <r>
      <t xml:space="preserve">4.1.1.1.1 Proyecto:
</t>
    </r>
    <r>
      <rPr>
        <sz val="8"/>
        <color indexed="8"/>
        <rFont val="Arial"/>
        <family val="2"/>
      </rPr>
      <t>Determinación de la oferta académica regional de pregrado y posgrado, así como los niveles de cobertura</t>
    </r>
  </si>
  <si>
    <r>
      <t xml:space="preserve">4.1.1.1.2 Proyecto:
</t>
    </r>
    <r>
      <rPr>
        <sz val="8"/>
        <color indexed="8"/>
        <rFont val="Arial"/>
        <family val="2"/>
      </rPr>
      <t>Establecimiento y articulación de  un subprograma de mercadeo y comunicaciones para los territorios</t>
    </r>
  </si>
  <si>
    <r>
      <rPr>
        <b/>
        <sz val="8"/>
        <color indexed="8"/>
        <rFont val="Arial"/>
        <family val="2"/>
      </rPr>
      <t>4.1.1.1.3 Proyecto:</t>
    </r>
    <r>
      <rPr>
        <sz val="8"/>
        <color indexed="8"/>
        <rFont val="Arial"/>
        <family val="2"/>
      </rPr>
      <t xml:space="preserve">
M</t>
    </r>
    <r>
      <rPr>
        <sz val="8"/>
        <rFont val="Arial"/>
        <family val="2"/>
      </rPr>
      <t xml:space="preserve">ejoramiento de las relaciones públicas con los actores regionales </t>
    </r>
  </si>
  <si>
    <r>
      <t xml:space="preserve">4.1.2.1.1 Proyecto:
</t>
    </r>
    <r>
      <rPr>
        <sz val="8"/>
        <rFont val="Arial"/>
        <family val="2"/>
      </rPr>
      <t>Fortalecimiento de las actuales Unidades  Regionales de Oriente y Urabá en términos académicos, de infraestructura de soporte y sostenibilidad.</t>
    </r>
  </si>
  <si>
    <r>
      <t xml:space="preserve">4.1.2.1.2 Proyecto:
</t>
    </r>
    <r>
      <rPr>
        <sz val="8"/>
        <color indexed="8"/>
        <rFont val="Arial"/>
        <family val="2"/>
      </rPr>
      <t>Mejoramiento de los procesos de la gestión académica y administrativa  articulados con la Sede Central.</t>
    </r>
  </si>
  <si>
    <r>
      <t xml:space="preserve">5.1.1.1.1 Proyecto:
</t>
    </r>
    <r>
      <rPr>
        <sz val="8"/>
        <rFont val="Arial"/>
        <family val="2"/>
      </rPr>
      <t>Desarrollo de la cultura de la planificación institucional orientada al logro</t>
    </r>
  </si>
  <si>
    <r>
      <rPr>
        <b/>
        <sz val="8"/>
        <rFont val="Arial"/>
        <family val="2"/>
      </rPr>
      <t>5.1.2 Objetivo Específico:</t>
    </r>
    <r>
      <rPr>
        <sz val="8"/>
        <rFont val="Arial"/>
        <family val="2"/>
      </rPr>
      <t xml:space="preserve">
Fortalecer las normas legales y de gestión de la Institución.</t>
    </r>
  </si>
  <si>
    <r>
      <t xml:space="preserve">5.1.2.1.2 Proyecto:
</t>
    </r>
    <r>
      <rPr>
        <sz val="8"/>
        <rFont val="Arial"/>
        <family val="2"/>
      </rPr>
      <t>Modernizar y articular el reglamento estudiantil y el estatuto docente</t>
    </r>
  </si>
  <si>
    <r>
      <t xml:space="preserve">5.1.2.1.3 Proyecto:
</t>
    </r>
    <r>
      <rPr>
        <sz val="8"/>
        <rFont val="Arial"/>
        <family val="2"/>
      </rPr>
      <t xml:space="preserve">Difusión y comprensión entre la comunidad de los Reglamentos </t>
    </r>
  </si>
  <si>
    <r>
      <t xml:space="preserve">5.1.2.1.4 Proyecto:
</t>
    </r>
    <r>
      <rPr>
        <sz val="8"/>
        <rFont val="Arial"/>
        <family val="2"/>
      </rPr>
      <t>Modernizar y articular las políticas del Sistema de  Investigación Institucional y las prácticas profesionales estudiantiles</t>
    </r>
  </si>
  <si>
    <r>
      <t xml:space="preserve">5.1.4.1.1 Proyecto:
</t>
    </r>
    <r>
      <rPr>
        <sz val="8"/>
        <rFont val="Arial"/>
        <family val="2"/>
      </rPr>
      <t>Mejoramiento de las condiciones de permanencia estudiantil</t>
    </r>
  </si>
  <si>
    <r>
      <t>5.1.4</t>
    </r>
    <r>
      <rPr>
        <sz val="8"/>
        <rFont val="Arial"/>
        <family val="2"/>
      </rPr>
      <t>.</t>
    </r>
    <r>
      <rPr>
        <b/>
        <sz val="8"/>
        <rFont val="Arial"/>
        <family val="2"/>
      </rPr>
      <t xml:space="preserve">1.2 Proyecto:
</t>
    </r>
    <r>
      <rPr>
        <sz val="8"/>
        <rFont val="Arial"/>
        <family val="2"/>
      </rPr>
      <t>Consolidación de los servicios de Bienestar y Desarrollo humano Integral para toda la Institución</t>
    </r>
  </si>
  <si>
    <r>
      <t xml:space="preserve">5.1.4.1.3 Proyecto:
</t>
    </r>
    <r>
      <rPr>
        <sz val="8"/>
        <rFont val="Arial"/>
        <family val="2"/>
      </rPr>
      <t>Mejoramiento de la seguridad, permanencia y convivencia en el campus.</t>
    </r>
  </si>
  <si>
    <t>EJE ESTRATÉGICO</t>
  </si>
  <si>
    <t>N° PROYECTOS POR EJE ESTRATÉGICO</t>
  </si>
  <si>
    <t>1. Formación Tecnológica de Excelencia</t>
  </si>
  <si>
    <t>2. Desarrollo Científico y Tecnológico</t>
  </si>
  <si>
    <t>3. Interacción Politécnico Colombiano-Sociedad</t>
  </si>
  <si>
    <t>4. Fortalecimiento del Capital Social del Territorio (Reposicionamiento Territorial)</t>
  </si>
  <si>
    <t>5. Modernización de la Gestión Universitaria</t>
  </si>
  <si>
    <t>TOTALES</t>
  </si>
  <si>
    <t>POLITÉCNICO COLOMBIANO JAIME ISAZA CADAVID
PLAN DE ACCIÓN 2010-2013
RESUMEN</t>
  </si>
  <si>
    <r>
      <t xml:space="preserve">3.1.1.1.1 Proyecto:
</t>
    </r>
    <r>
      <rPr>
        <sz val="8"/>
        <color indexed="8"/>
        <rFont val="Arial"/>
        <family val="2"/>
      </rPr>
      <t>Fortalecimiento de las redes y relaciones de la Institución con las comunidades</t>
    </r>
  </si>
  <si>
    <t>% de implementación</t>
  </si>
  <si>
    <t>Propuesta de diseño de la Estructura</t>
  </si>
  <si>
    <t>1.1.1.1 Programa:
Mejoramiento de la planificación y gestión educativa</t>
  </si>
  <si>
    <r>
      <t xml:space="preserve">1.1.1.1.1 Proyecto:
</t>
    </r>
    <r>
      <rPr>
        <sz val="8"/>
        <color indexed="8"/>
        <rFont val="Arial"/>
        <family val="2"/>
      </rPr>
      <t>Aseguramiento de la pertinencia de los Programas académicos, revisar y redireccionar los currículos académicos y sus planes de estudios según los enfoques institucionales</t>
    </r>
  </si>
  <si>
    <t>Pago a docentes actuales vinculados</t>
  </si>
  <si>
    <t>Nómina</t>
  </si>
  <si>
    <t>Profesional Especializado Coordinación Centro de Laboratorios</t>
  </si>
  <si>
    <t>Pantallas
Equipos</t>
  </si>
  <si>
    <t>1.1.3.1 Programa: 
Mejoramiento de los procesos de admisión a la universidad</t>
  </si>
  <si>
    <t>Número de docentes vinculados</t>
  </si>
  <si>
    <r>
      <t xml:space="preserve">1.1.3.1.5 Proyecto:
</t>
    </r>
    <r>
      <rPr>
        <sz val="8"/>
        <color indexed="8"/>
        <rFont val="Arial"/>
        <family val="2"/>
      </rPr>
      <t>Fortalecimiento de la planta docente mediante la vinculación de profesores posgraduados</t>
    </r>
  </si>
  <si>
    <r>
      <rPr>
        <b/>
        <sz val="8"/>
        <color indexed="8"/>
        <rFont val="Arial"/>
        <family val="2"/>
      </rPr>
      <t>12.1 Objetivo General:</t>
    </r>
    <r>
      <rPr>
        <sz val="8"/>
        <color indexed="8"/>
        <rFont val="Arial"/>
        <family val="2"/>
      </rPr>
      <t xml:space="preserve">
</t>
    </r>
    <r>
      <rPr>
        <b/>
        <sz val="8"/>
        <color indexed="8"/>
        <rFont val="Arial"/>
        <family val="2"/>
      </rPr>
      <t>Aumentar el nivel de excelencia académica de los programas y del Politécnico Colombiano Jaime Isaza Cadavid</t>
    </r>
  </si>
  <si>
    <r>
      <rPr>
        <b/>
        <sz val="8"/>
        <color indexed="8"/>
        <rFont val="Arial"/>
        <family val="2"/>
      </rPr>
      <t>1.1.1 Objetivo Específico:</t>
    </r>
    <r>
      <rPr>
        <sz val="8"/>
        <color indexed="8"/>
        <rFont val="Arial"/>
        <family val="2"/>
      </rPr>
      <t xml:space="preserve">
</t>
    </r>
    <r>
      <rPr>
        <b/>
        <sz val="8"/>
        <color indexed="8"/>
        <rFont val="Arial"/>
        <family val="2"/>
      </rPr>
      <t>Fortalecer los procesos de planeación académica institucional</t>
    </r>
  </si>
  <si>
    <r>
      <t xml:space="preserve">1.1.1.1.5 Proyecto:
</t>
    </r>
    <r>
      <rPr>
        <sz val="8"/>
        <color indexed="8"/>
        <rFont val="Arial"/>
        <family val="2"/>
      </rPr>
      <t>Mejoramiento del acceso equitativo y permanencia en la educación técnica tecnológica y profesional en el Politécnico Colombiano Jaime Isaza Cadavid</t>
    </r>
  </si>
  <si>
    <t>Ver procedimiento en Sinapsis</t>
  </si>
  <si>
    <r>
      <rPr>
        <b/>
        <sz val="8"/>
        <color indexed="8"/>
        <rFont val="Arial"/>
        <family val="2"/>
      </rPr>
      <t>1.1.2 Objetivo Específico:</t>
    </r>
    <r>
      <rPr>
        <sz val="8"/>
        <color indexed="8"/>
        <rFont val="Arial"/>
        <family val="2"/>
      </rPr>
      <t xml:space="preserve">
</t>
    </r>
    <r>
      <rPr>
        <b/>
        <sz val="8"/>
        <color indexed="8"/>
        <rFont val="Arial"/>
        <family val="2"/>
      </rPr>
      <t>Incrementar la participación de la comunidad Académica en la obtención de la calidad de los programas</t>
    </r>
  </si>
  <si>
    <t>1.1.2.1 Programa:
Mejoramiento de los procesos para la acreditación de programas e institucional</t>
  </si>
  <si>
    <r>
      <rPr>
        <b/>
        <sz val="8"/>
        <color indexed="8"/>
        <rFont val="Arial"/>
        <family val="2"/>
      </rPr>
      <t>1.1.3 Objetivo Específico:</t>
    </r>
    <r>
      <rPr>
        <sz val="8"/>
        <color indexed="8"/>
        <rFont val="Arial"/>
        <family val="2"/>
      </rPr>
      <t xml:space="preserve">
</t>
    </r>
    <r>
      <rPr>
        <b/>
        <sz val="8"/>
        <color indexed="8"/>
        <rFont val="Arial"/>
        <family val="2"/>
      </rPr>
      <t>Cualificar el nivel académico de la institución</t>
    </r>
  </si>
  <si>
    <r>
      <rPr>
        <b/>
        <sz val="8"/>
        <color indexed="8"/>
        <rFont val="Arial"/>
        <family val="2"/>
      </rPr>
      <t>1.1.4 Objetivo Específico:</t>
    </r>
    <r>
      <rPr>
        <sz val="8"/>
        <color indexed="8"/>
        <rFont val="Arial"/>
        <family val="2"/>
      </rPr>
      <t xml:space="preserve">
</t>
    </r>
    <r>
      <rPr>
        <b/>
        <sz val="8"/>
        <color indexed="8"/>
        <rFont val="Arial"/>
        <family val="2"/>
      </rPr>
      <t>Fortalecer los programas, en función de los requerimientos del sector productivo</t>
    </r>
  </si>
  <si>
    <t>1.1.4.1 Programa: 
Adecuación de la oferta académica Institucional pregrado</t>
  </si>
  <si>
    <t>Número de docentes vinculados activamente a grupos y semilleros de investigación</t>
  </si>
  <si>
    <t>Número de estudiantes vinculados activamente a grupos y semilleros de investigación</t>
  </si>
  <si>
    <r>
      <t xml:space="preserve">2.1.1.1.1 Proyecto:
</t>
    </r>
    <r>
      <rPr>
        <sz val="8"/>
        <color indexed="8"/>
        <rFont val="Arial"/>
        <family val="2"/>
      </rPr>
      <t>Redireccionamiento Estratégico de la Investigación orientada hacia una investigación aplicada, con mecanismos relacionados de  gestión del conocimiento con énfasis en la transferencia tecnológica</t>
    </r>
  </si>
  <si>
    <t>Convocatoria de proyectos para el desarrollo de la región</t>
  </si>
  <si>
    <t>Elaboración del banco de problemas</t>
  </si>
  <si>
    <t>Dirección de Investigación y Facultades</t>
  </si>
  <si>
    <r>
      <t>2.1.2 Objetivo Específico:</t>
    </r>
    <r>
      <rPr>
        <sz val="8"/>
        <color indexed="8"/>
        <rFont val="Arial"/>
        <family val="2"/>
      </rPr>
      <t xml:space="preserve">
</t>
    </r>
    <r>
      <rPr>
        <b/>
        <sz val="8"/>
        <color indexed="8"/>
        <rFont val="Arial"/>
        <family val="2"/>
      </rPr>
      <t>Incrementar la capacidad de gestión de los productos de la investigación aplicada</t>
    </r>
  </si>
  <si>
    <r>
      <rPr>
        <b/>
        <sz val="8"/>
        <color indexed="8"/>
        <rFont val="Arial"/>
        <family val="2"/>
      </rPr>
      <t>2.1.3 Objetivo Específico:</t>
    </r>
    <r>
      <rPr>
        <sz val="8"/>
        <color indexed="8"/>
        <rFont val="Arial"/>
        <family val="2"/>
      </rPr>
      <t xml:space="preserve">
</t>
    </r>
    <r>
      <rPr>
        <b/>
        <sz val="8"/>
        <color indexed="8"/>
        <rFont val="Arial"/>
        <family val="2"/>
      </rPr>
      <t>Fortalecer el desarrollo de los programas de posgrado y las líneas investigativas</t>
    </r>
  </si>
  <si>
    <r>
      <rPr>
        <b/>
        <sz val="8"/>
        <color indexed="8"/>
        <rFont val="Arial"/>
        <family val="2"/>
      </rPr>
      <t>2.1.1 Objetivo Específico:</t>
    </r>
    <r>
      <rPr>
        <sz val="8"/>
        <color indexed="8"/>
        <rFont val="Arial"/>
        <family val="2"/>
      </rPr>
      <t xml:space="preserve">
</t>
    </r>
    <r>
      <rPr>
        <b/>
        <sz val="8"/>
        <color indexed="8"/>
        <rFont val="Arial"/>
        <family val="2"/>
      </rPr>
      <t>Aumentar la producción de la investigación aplicada en el Politécnico Colombiano Jaime Isaza Cadavid</t>
    </r>
  </si>
  <si>
    <t>2.1.2.1 Programa:
Implementar acciones hacia una investigación aplicada con innovación</t>
  </si>
  <si>
    <t xml:space="preserve">Dirección de Investigación y  Facultades </t>
  </si>
  <si>
    <t>Manual de líneas de Investigación  versión 2</t>
  </si>
  <si>
    <r>
      <t xml:space="preserve">2.1.2.1.1  Proyecto:
</t>
    </r>
    <r>
      <rPr>
        <sz val="8"/>
        <color indexed="8"/>
        <rFont val="Arial"/>
        <family val="2"/>
      </rPr>
      <t>Redefinición de las líneas de investigación en cuanto los enfoques tecnológicos así como la reorganización de  grupos que incremente la producción y productividad de los mismos  así como su reconocimiento</t>
    </r>
  </si>
  <si>
    <r>
      <t xml:space="preserve">2.1.2.1.2 Proyecto:
</t>
    </r>
    <r>
      <rPr>
        <sz val="8"/>
        <color indexed="8"/>
        <rFont val="Arial"/>
        <family val="2"/>
      </rPr>
      <t>Creación de un banco de problemas tecnológicos y un observatorio de tecnologías asociados a las líneas de investigación que nutra proyectos para los grupos de investigación, semilleros y estudiantes de pregrado y posgrado</t>
    </r>
  </si>
  <si>
    <t>Director de Investigación y Posgrados</t>
  </si>
  <si>
    <t>Creación  consultorios tecnológicos</t>
  </si>
  <si>
    <t>Número de consultorios tecnológicos creados</t>
  </si>
  <si>
    <t>Mejoramiento y ampliación de las especies pecuarias
Adecuación infraestructura</t>
  </si>
  <si>
    <t>Profesional Especializado Coordinación Granjas</t>
  </si>
  <si>
    <t xml:space="preserve">Vicerrector de Extensión
</t>
  </si>
  <si>
    <t>Vicerrector de Extensión</t>
  </si>
  <si>
    <t>Vicerrector de Extensión
Vicerrector de Docencia e Investigación
Director de Investigación y Posgrados</t>
  </si>
  <si>
    <t>Número de actividades dirigidos a graduados/año</t>
  </si>
  <si>
    <t>Número de programas de educación continua y formación por extensión servidos/año</t>
  </si>
  <si>
    <t>Número de programas de formación para el trabajo y el desarrollo humano servidos/año</t>
  </si>
  <si>
    <r>
      <t xml:space="preserve">4.1.4.1.2 Proyecto:
</t>
    </r>
    <r>
      <rPr>
        <sz val="8"/>
        <color indexed="8"/>
        <rFont val="Arial"/>
        <family val="2"/>
      </rPr>
      <t>Articulación de  las Instituciones de Educación Superior del Departamento de Antioquia</t>
    </r>
  </si>
  <si>
    <r>
      <t>4.1.4.1.3 Proyecto:</t>
    </r>
    <r>
      <rPr>
        <sz val="8"/>
        <color indexed="8"/>
        <rFont val="Arial"/>
        <family val="2"/>
      </rPr>
      <t xml:space="preserve"> Desarrollo de programas de extensión en las regiones</t>
    </r>
  </si>
  <si>
    <r>
      <t>4.1.4.1.4 Proyecto:</t>
    </r>
    <r>
      <rPr>
        <sz val="8"/>
        <color indexed="8"/>
        <rFont val="Arial"/>
        <family val="2"/>
      </rPr>
      <t xml:space="preserve"> 
Vinculación de las unidades académicas regionales para participar en procesos investigativos de beneficio especialmente regional, acompañados de prácticas de divulgación y trasferencia </t>
    </r>
  </si>
  <si>
    <t>Evaluación ante el Ministerio</t>
  </si>
  <si>
    <t xml:space="preserve">3.1 Objetivo General:
Fortalecer la interacción con los sectores público y privado para contribuir al crecimiento y al desarrollo (económico –social) de la región y el País.
 </t>
  </si>
  <si>
    <t>3.1.1 Objetivo Específico:
Propiciar la vinculación de la comunidad académica en acciones que consoliden la interacción de la extensión con los procesos de docencia e investigación</t>
  </si>
  <si>
    <r>
      <t xml:space="preserve">3.1.1.1 Programa:
</t>
    </r>
    <r>
      <rPr>
        <b/>
        <sz val="8"/>
        <color indexed="8"/>
        <rFont val="Arial"/>
        <family val="2"/>
      </rPr>
      <t>Mejoramiento de la relación de la extensión con la docencia y la investigación aplicada.</t>
    </r>
  </si>
  <si>
    <t>3.1.2 Objetivo Específico:
Fortalecer la relación con los graduados.</t>
  </si>
  <si>
    <r>
      <t xml:space="preserve">3.1.2.1 Programa:
</t>
    </r>
    <r>
      <rPr>
        <b/>
        <sz val="8"/>
        <color indexed="8"/>
        <rFont val="Arial"/>
        <family val="2"/>
      </rPr>
      <t>Mejoramiento de la relación con los graduados</t>
    </r>
  </si>
  <si>
    <t>3.1.3 Objetivo Específico:
Fortalecer las relaciones con el mundo empresarial público y privado</t>
  </si>
  <si>
    <t>3.1.3.1 Programa: 
Mejoramiento de la relación con los sectores económicos</t>
  </si>
  <si>
    <t>3.1.4 Objetivo Específico:
Fortalecer la cooperación con Instituciones de Educación Superior en el ámbito nacional e internacional</t>
  </si>
  <si>
    <t>4.1.1 Objetivo Específico:
Aumentar competencias de los graduandos a requerimientos de la región</t>
  </si>
  <si>
    <t>4.1 Objetivo General:
Facilitar el acceso equitativo y la permanencia de los estudiantes del Politécnico Colombiano Jaime Isaza Cadavid en las regiones del Departamento de Antioquia</t>
  </si>
  <si>
    <r>
      <t xml:space="preserve">4.1.1.1 Programa:
</t>
    </r>
    <r>
      <rPr>
        <b/>
        <sz val="8"/>
        <color indexed="8"/>
        <rFont val="Arial"/>
        <family val="2"/>
      </rPr>
      <t>Mejoramiento del planeamiento educativo de las sedes regionales y de los programas académicos de las regiones</t>
    </r>
    <r>
      <rPr>
        <b/>
        <sz val="8"/>
        <color indexed="10"/>
        <rFont val="Arial"/>
        <family val="2"/>
      </rPr>
      <t xml:space="preserve"> </t>
    </r>
  </si>
  <si>
    <t>4.1.3 Objetivo Específico:
Crear condiciones para el acceso y permanencia de los estudiantes en proceso formativo de calidad en las regiones</t>
  </si>
  <si>
    <t>4.1.3.1 Programa: 
Mejoramiento del uso de las TIC para el desarrollo académico con miras a fortalecer la oferta académica en las regiones donde tiene presencia el PCJIC</t>
  </si>
  <si>
    <t>4.1.4 Objetivo Específico:
Fortalecer las relaciones del Politécnico Colombiano Jaime Isaza Cadavid con actores regionales</t>
  </si>
  <si>
    <t>4.1.4.1 Programa:
Mejoramiento de las relaciones del Politécnico Colombiano Jaime Isaza Cadavid con actores regionales</t>
  </si>
  <si>
    <t>Dirección de Fomento Cultural</t>
  </si>
  <si>
    <t>6 Planes de Capacitación ejecutados</t>
  </si>
  <si>
    <r>
      <t xml:space="preserve">5.1.2.1 Programa:
</t>
    </r>
    <r>
      <rPr>
        <sz val="8"/>
        <rFont val="Arial"/>
        <family val="2"/>
      </rPr>
      <t>Modernización de las políticas y normas de los procesos académicos</t>
    </r>
  </si>
  <si>
    <t>Reglamentos Actualizados:
Un (1) Reglamento Docente, Un (1) Reglamento Estudiantil, Un (1) Reglamento de Investigación, Un (1) Reglamento de Propiedad Intelectual, Un (1) Reglamento del Profesor de Cátedra</t>
  </si>
  <si>
    <t>Revisar el Reglamento 
Convocar a instancias participantes
Ajustar el Reglamento
Presentar para aprobación</t>
  </si>
  <si>
    <t>Director de Bienestar Institucional</t>
  </si>
  <si>
    <t xml:space="preserve"> </t>
  </si>
  <si>
    <t>Identificación y cálculo de los costos directos e indirectos de las actividades de la universidad</t>
  </si>
  <si>
    <r>
      <t xml:space="preserve">5.1.5.1.4 Proyecto:
</t>
    </r>
    <r>
      <rPr>
        <sz val="8"/>
        <rFont val="Arial"/>
        <family val="2"/>
      </rPr>
      <t>Plan Cincuentenario poli</t>
    </r>
  </si>
  <si>
    <t>Estampilla Poli</t>
  </si>
  <si>
    <r>
      <t xml:space="preserve">4.1.2.1 Programa:
</t>
    </r>
    <r>
      <rPr>
        <b/>
        <sz val="8"/>
        <color indexed="8"/>
        <rFont val="Arial"/>
        <family val="2"/>
      </rPr>
      <t>Mejoramiento y consolidación de las sedes regionales</t>
    </r>
  </si>
  <si>
    <t>$20.000 Estampilla Poli</t>
  </si>
  <si>
    <t>$50.000 Estampilla Poli</t>
  </si>
  <si>
    <t>$38.000 Estampilla Poli</t>
  </si>
  <si>
    <t xml:space="preserve">$582.377 Recursos propios
El rubro asignado para la financiación del Fondo Alimentario corresponden a la devolución del I.V.A. los cuales deben ser apropiados nuevamente por el Consejo Directivo a partir de 2011 y durante la vigencia de este Plan.
Los monitores administrativos se financian con recursos propios para la vigencia 2011 están asignados 140MM, los cuales son insuficientes para los requerimientos Institucionales.
Los convenios de transporte Metro y Bus se renuevan semestre a semestre con las entidades responsables de operarlos.  </t>
  </si>
  <si>
    <t>$400.000 por financiar
Identificación y cálculo de los costos directos e indirectos de las actividades de la universidad.
Implementación sistemas AB
Operación</t>
  </si>
  <si>
    <t>55%</t>
  </si>
  <si>
    <r>
      <t xml:space="preserve">1.1.3.1.4 Proyecto:
</t>
    </r>
    <r>
      <rPr>
        <sz val="8"/>
        <color indexed="8"/>
        <rFont val="Arial"/>
        <family val="2"/>
      </rPr>
      <t>Desarrollo de un programa de prevención, seguimiento y retención de los alumnos de bajo rendimiento que contribuya a evitar la deserción académica</t>
    </r>
  </si>
  <si>
    <t>Convenios identificados y socializados</t>
  </si>
  <si>
    <t>Para esta meta se tienen en cuenta únicamente los programas acreditables</t>
  </si>
  <si>
    <t xml:space="preserve">PEI formulado y aprobado </t>
  </si>
  <si>
    <t xml:space="preserve">PEF formulado y aprobado </t>
  </si>
  <si>
    <t xml:space="preserve">PEP formulado y aprobado </t>
  </si>
  <si>
    <t>Unidad pedagógica institucional en la estructura</t>
  </si>
  <si>
    <t>Número de PEF de acuerdo al número de Facultades</t>
  </si>
  <si>
    <t xml:space="preserve">Pago nómina docentes de cátedra </t>
  </si>
  <si>
    <r>
      <t xml:space="preserve">1.1.1.1.4 Proyecto:
</t>
    </r>
    <r>
      <rPr>
        <sz val="8"/>
        <color indexed="8"/>
        <rFont val="Arial"/>
        <family val="2"/>
      </rPr>
      <t>Fortalecimiento de la educación superior en el Politécnico Colombiano JIC.</t>
    </r>
  </si>
  <si>
    <r>
      <t xml:space="preserve">1.1.1.1.6 Proyecto: </t>
    </r>
    <r>
      <rPr>
        <sz val="8"/>
        <color indexed="8"/>
        <rFont val="Arial"/>
        <family val="2"/>
      </rPr>
      <t>Construcción y mejoramiento de espacios de aprendizaje</t>
    </r>
  </si>
  <si>
    <t>Coordinación Producción y Medios</t>
  </si>
  <si>
    <t>Vicerrectoría de Extensión</t>
  </si>
  <si>
    <t>3.1.4.1 Programa:
Mejoramiento de la cooperación nacional e internacional</t>
  </si>
  <si>
    <t>Modernización de los servicios telefónicos</t>
  </si>
  <si>
    <t>Adquisición de nueva planta telefónica</t>
  </si>
  <si>
    <t xml:space="preserve">1 </t>
  </si>
  <si>
    <t>Oportunidad en el seguimiento de los Planes Operativos</t>
  </si>
  <si>
    <t>Sistema de monitoreo y evaluación implementado</t>
  </si>
  <si>
    <t>1 diagnóstico</t>
  </si>
  <si>
    <t>Trámite aprobatorio</t>
  </si>
  <si>
    <t>Percepción del servicio al cliente</t>
  </si>
  <si>
    <t>Aceptable</t>
  </si>
  <si>
    <t>Buena</t>
  </si>
  <si>
    <t>Excelente</t>
  </si>
  <si>
    <t>Escala (deficiente, insuficiente, aceptable, Buena,  excelente)</t>
  </si>
  <si>
    <t>El modelo será por contratación</t>
  </si>
  <si>
    <t>Modelo de teletrabajo implementado</t>
  </si>
  <si>
    <t>1 implementado</t>
  </si>
  <si>
    <t>1 reglamentado</t>
  </si>
  <si>
    <t>Nivel de percepción de la comunidad académica que conoce la información de la Institución a través de sus diferentes medios de comunicación</t>
  </si>
  <si>
    <t>ND</t>
  </si>
  <si>
    <t>&gt;80%</t>
  </si>
  <si>
    <t>&gt;60%</t>
  </si>
  <si>
    <t>&gt;70%</t>
  </si>
  <si>
    <t>El indicador se medirá a partir de encuesta de percepción
Rangos  de medición:  
Excelente: 81% ó más
Bueno: Entre 80% y 51%
Aceptable: Entre 50% y 31%
Malo:30% ó menos</t>
  </si>
  <si>
    <t xml:space="preserve">Nivel de reconocimiento entre alto y muy alto </t>
  </si>
  <si>
    <t>Escala:
Muy alto
Alto
Bajo
Muy bajo</t>
  </si>
  <si>
    <t xml:space="preserve">Formulación del Plan de comunicaciones </t>
  </si>
  <si>
    <t>Ejecución del plan de comunicaciones</t>
  </si>
  <si>
    <t>Porcentaje de ejecución</t>
  </si>
  <si>
    <t>El Plan Estratégico se ejecuta y evalúa semestralmente</t>
  </si>
  <si>
    <t xml:space="preserve">Evaluación </t>
  </si>
  <si>
    <t>Informes de seguimiento</t>
  </si>
  <si>
    <t>Identificación de necesidades de mercadeo y públicos objetivo</t>
  </si>
  <si>
    <t>Formulación del Plan de mercadeo</t>
  </si>
  <si>
    <t>Ejecución del plan de mercadeo</t>
  </si>
  <si>
    <t>Evaluación</t>
  </si>
  <si>
    <t>Evaluación de la imagen Institucional</t>
  </si>
  <si>
    <t>Rediseño de imagen corporativa</t>
  </si>
  <si>
    <t>Plan ejecutado</t>
  </si>
  <si>
    <t>Formulación del Plan Cincuentenario</t>
  </si>
  <si>
    <t>Gestión de financiación del Plan Cincuentenario</t>
  </si>
  <si>
    <t>Agenda de visitas</t>
  </si>
  <si>
    <t>Implementación Plan Cincuentenario</t>
  </si>
  <si>
    <t xml:space="preserve">Porcentaje de ejecución del Plan </t>
  </si>
  <si>
    <t>Identificación de requerimientos</t>
  </si>
  <si>
    <t xml:space="preserve">Definición de un Plan de promoción del desarrollo del diálogo interinstitucional </t>
  </si>
  <si>
    <t>Implementación del Plan</t>
  </si>
  <si>
    <t>Plan implementado</t>
  </si>
  <si>
    <t xml:space="preserve">Desarrollo de instrumentos participativos </t>
  </si>
  <si>
    <t>Meta Acumulativa</t>
  </si>
  <si>
    <t>Actualización de la infraestructura de Software</t>
  </si>
  <si>
    <t>Integración de redes de telecomunicaciones</t>
  </si>
  <si>
    <t>Fortalecimiento de la infraestructura física para apoyar el desarrollo institucional
(Sede Central del Politécnico Colombiano Jaime Isaza Cadavid)</t>
  </si>
  <si>
    <t>Mejoramiento de la infraestructura física para la adecuada prestación de los servicios en el Centro de Laboratorios - Sede Bello del Politécnico Colombiano Jaime Isaza Cadavid</t>
  </si>
  <si>
    <t>Auditorio Bello, Cerramiento (Malla), Reparación de techos, Bandas antideslizantes, Mejoramiento de iluminación, Pintura, Cambios pisos internos sede, Baterías Sanitarias sede Bello.</t>
  </si>
  <si>
    <t>Mejoramiento de los Escenarios Deportivos</t>
  </si>
  <si>
    <r>
      <t>m</t>
    </r>
    <r>
      <rPr>
        <vertAlign val="superscript"/>
        <sz val="8"/>
        <rFont val="Arial"/>
        <family val="2"/>
      </rPr>
      <t>2</t>
    </r>
    <r>
      <rPr>
        <sz val="8"/>
        <rFont val="Arial"/>
        <family val="2"/>
      </rPr>
      <t xml:space="preserve"> de escenarios remodelados (medido en proyección horizontal)</t>
    </r>
  </si>
  <si>
    <t>Modernización de los archivos del Politécnico Colombiano Jaime Isaza Cadavid</t>
  </si>
  <si>
    <t>Archivo Institucional modernizado, depurado y con documentación digitalizada, en el espacio propicio.</t>
  </si>
  <si>
    <t>Servicios telefónicos modernizados</t>
  </si>
  <si>
    <r>
      <t xml:space="preserve">5.1.7.1.2 Proyecto:
</t>
    </r>
    <r>
      <rPr>
        <sz val="8"/>
        <rFont val="Arial"/>
        <family val="2"/>
      </rPr>
      <t xml:space="preserve">Fortalecimiento de la infraestructura física para apoyar el desarrollo institucional
</t>
    </r>
  </si>
  <si>
    <t>154</t>
  </si>
  <si>
    <t>144</t>
  </si>
  <si>
    <t>149</t>
  </si>
  <si>
    <t>Volúmenes por programa académico (material bibliográfico)</t>
  </si>
  <si>
    <t>86%</t>
  </si>
  <si>
    <t>14%</t>
  </si>
  <si>
    <t>96%</t>
  </si>
  <si>
    <r>
      <t xml:space="preserve">1.1.1.1.2 Proyecto:
</t>
    </r>
    <r>
      <rPr>
        <sz val="8"/>
        <color indexed="8"/>
        <rFont val="Arial"/>
        <family val="2"/>
      </rPr>
      <t xml:space="preserve">Fortalecimiento de los modelos y procesos de programación académica </t>
    </r>
  </si>
  <si>
    <t xml:space="preserve">Sostenimiento del porcentaje de uso de la capacidad instalada </t>
  </si>
  <si>
    <r>
      <t xml:space="preserve">1.1.2.1.1 Proyecto:
</t>
    </r>
    <r>
      <rPr>
        <sz val="8"/>
        <color indexed="8"/>
        <rFont val="Arial"/>
        <family val="2"/>
      </rPr>
      <t xml:space="preserve">Integración de los sistemas de gestión  de calidad 
NOTA: </t>
    </r>
    <r>
      <rPr>
        <sz val="8"/>
        <color indexed="10"/>
        <rFont val="Arial"/>
        <family val="2"/>
      </rPr>
      <t>Proyecto de Planeación en el eje estratégico Modernización de la Gestión Administrativa (RETIRAR DE ESTE EJE)</t>
    </r>
  </si>
  <si>
    <t>Unidad pedagógica Formulada</t>
  </si>
  <si>
    <t xml:space="preserve">Autoevaluación    planes de mejoramiento   </t>
  </si>
  <si>
    <t>Autoevaluación Institucional</t>
  </si>
  <si>
    <t>16%</t>
  </si>
  <si>
    <t>184</t>
  </si>
  <si>
    <t>147</t>
  </si>
  <si>
    <t># de programas fortalecidos</t>
  </si>
  <si>
    <r>
      <t xml:space="preserve">1.1.4.1.4 Proyecto:
</t>
    </r>
    <r>
      <rPr>
        <sz val="8"/>
        <rFont val="Arial"/>
        <family val="2"/>
      </rPr>
      <t>Proyecto de apoyo al estudiante en el proceso de movilidad y seguimiento durante el desarrollo del programa de formación</t>
    </r>
  </si>
  <si>
    <t xml:space="preserve">Meta de programas presenciales 1630 + 2570 virtuales </t>
  </si>
  <si>
    <t>Porcentaje máximo de deserción académica en las regiones</t>
  </si>
  <si>
    <t>Identificación de capacidad instalada propia y en otras instituciones localizadas en las regiones</t>
  </si>
  <si>
    <t>Realizado con personal de planta</t>
  </si>
  <si>
    <t xml:space="preserve">Revisión de la actual oferta académica regional </t>
  </si>
  <si>
    <t>Programas diseñados y desarrollados en modalidad presencial</t>
  </si>
  <si>
    <t>Un programa por facultad a excepción de Ciencias Básicas más tres virtuales</t>
  </si>
  <si>
    <t>Mercadeo y venta de programas</t>
  </si>
  <si>
    <t>Programas mercadeados y vendidos</t>
  </si>
  <si>
    <t xml:space="preserve">Programas de bienestar en términos de salud, deporte y fomento cultural </t>
  </si>
  <si>
    <t>Mejoramiento  locativo de sedes</t>
  </si>
  <si>
    <t>Metros cuadrados mejorados</t>
  </si>
  <si>
    <t>Metros cuadrados</t>
  </si>
  <si>
    <t xml:space="preserve">Modernización de los acuerdos de pago de docentes  (viáticos e incentivos) </t>
  </si>
  <si>
    <t>Nota:  Financiado con Gastos de Nómina</t>
  </si>
  <si>
    <t>Este indicador es acumulativo 
Nota:  Se financia con recursos del proyecto de calidad</t>
  </si>
  <si>
    <t>Redes Convenios - proyectos de articulación con actores regionales</t>
  </si>
  <si>
    <r>
      <t xml:space="preserve">4.1.4.1.1 Proyecto:
</t>
    </r>
    <r>
      <rPr>
        <sz val="8"/>
        <color indexed="8"/>
        <rFont val="Arial"/>
        <family val="2"/>
      </rPr>
      <t>Creación de un fondo subregional para la educación en el Politécnico Colombiano JIC</t>
    </r>
    <r>
      <rPr>
        <sz val="8"/>
        <color indexed="8"/>
        <rFont val="Arial"/>
        <family val="2"/>
      </rPr>
      <t xml:space="preserve"> 
</t>
    </r>
  </si>
  <si>
    <t xml:space="preserve">Convocatoria de proyectos para el desarrollo de la región </t>
  </si>
  <si>
    <t>Implica convocatorias y realización de eventos
Ver presupuesto de Investigación</t>
  </si>
  <si>
    <r>
      <rPr>
        <b/>
        <sz val="8"/>
        <color indexed="8"/>
        <rFont val="Arial"/>
        <family val="2"/>
      </rPr>
      <t>2.1 Objetivo General:</t>
    </r>
    <r>
      <rPr>
        <sz val="8"/>
        <color indexed="8"/>
        <rFont val="Arial"/>
        <family val="2"/>
      </rPr>
      <t xml:space="preserve">
</t>
    </r>
    <r>
      <rPr>
        <b/>
        <sz val="8"/>
        <color indexed="8"/>
        <rFont val="Arial"/>
        <family val="2"/>
      </rPr>
      <t xml:space="preserve">Fortalecer la Investigación científica y desarrollo experimental que deriven dinámicas de innovación, gestión </t>
    </r>
    <r>
      <rPr>
        <b/>
        <sz val="8"/>
        <color indexed="10"/>
        <rFont val="Arial"/>
        <family val="2"/>
      </rPr>
      <t xml:space="preserve"> </t>
    </r>
    <r>
      <rPr>
        <b/>
        <sz val="8"/>
        <rFont val="Arial"/>
        <family val="2"/>
      </rPr>
      <t xml:space="preserve">del </t>
    </r>
    <r>
      <rPr>
        <b/>
        <sz val="8"/>
        <color indexed="8"/>
        <rFont val="Arial"/>
        <family val="2"/>
      </rPr>
      <t>Conocimiento</t>
    </r>
  </si>
  <si>
    <t xml:space="preserve">2.1.1.1 Programa:
Mejoramiento de la cultura investigativa </t>
  </si>
  <si>
    <t>Número de semilleros de investigación cualificados</t>
  </si>
  <si>
    <t>32</t>
  </si>
  <si>
    <t>Dirección de Investigación, Coordinadores de Investigación, Decanaturas</t>
  </si>
  <si>
    <t>Análisis curricular</t>
  </si>
  <si>
    <t xml:space="preserve">Currículos actualizados </t>
  </si>
  <si>
    <t>Actualización curricular</t>
  </si>
  <si>
    <t>Número de Talleres implementas</t>
  </si>
  <si>
    <r>
      <t xml:space="preserve">2.1.2.1.4 Proyecto:
</t>
    </r>
    <r>
      <rPr>
        <sz val="8"/>
        <color indexed="8"/>
        <rFont val="Arial"/>
        <family val="2"/>
      </rPr>
      <t>Laboratorios caracterizados para el desarrollo de la investigación</t>
    </r>
  </si>
  <si>
    <t>Identificar y describir los laboratorios existentes para la investigación</t>
  </si>
  <si>
    <t>9 maestrías y/o especializaciones derivadas  de investigación</t>
  </si>
  <si>
    <t>Cifras concertados con  Vicedocencia Trabajo en asocio con facultades</t>
  </si>
  <si>
    <t>26</t>
  </si>
  <si>
    <t xml:space="preserve">Desarrollo Infraestructura física y de servicios 
Dotación espacios </t>
  </si>
  <si>
    <t>Espacios para servicios académicos</t>
  </si>
  <si>
    <t>Diseño de estrategias de mercadeo</t>
  </si>
  <si>
    <t>Comunidad impactada</t>
  </si>
  <si>
    <t>6.350 personas/ 23 municipios</t>
  </si>
  <si>
    <t>40.000 personas/ 140 municipios</t>
  </si>
  <si>
    <t>23.500 personas/ 90 municipios</t>
  </si>
  <si>
    <r>
      <t>7.000</t>
    </r>
    <r>
      <rPr>
        <sz val="8"/>
        <color indexed="10"/>
        <rFont val="Arial"/>
        <family val="2"/>
      </rPr>
      <t xml:space="preserve"> </t>
    </r>
    <r>
      <rPr>
        <sz val="8"/>
        <rFont val="Arial"/>
        <family val="2"/>
      </rPr>
      <t>personas/ 25 municipios</t>
    </r>
  </si>
  <si>
    <t>7.500 personas/ 30 municipios</t>
  </si>
  <si>
    <t>8.000 personas/ 35 municipios</t>
  </si>
  <si>
    <t>Docentes participantes en proyectos de extensión</t>
  </si>
  <si>
    <t>Base Número de personas participantes en los proyectos tanto docentes de cátedra como vinculados</t>
  </si>
  <si>
    <t>Estudiantes participantes en proyectos de extensión</t>
  </si>
  <si>
    <t>Graduados participantes en proyectos de extensión</t>
  </si>
  <si>
    <t>Indicador contempla 30 proyectos nuevos cada año</t>
  </si>
  <si>
    <t>Identificación de redes de interés, inscripción o adhesión, participación</t>
  </si>
  <si>
    <t>Ciencias Agrarias aportará 3 redes</t>
  </si>
  <si>
    <t>Vicerrectoría de docencia, Vicerrectoría de extensión
Dirección de Fomento Cultural</t>
  </si>
  <si>
    <t>Revisión PEI
Estatuto Extensión
Reglamentación
Plan de implementación
Socialización</t>
  </si>
  <si>
    <t>Un Estatuto</t>
  </si>
  <si>
    <t>Un Estatuto de extensión revisado y operando</t>
  </si>
  <si>
    <t xml:space="preserve">Estatuto de extensión revisado y reglamentado con el plan de desarrollo cultural aprobado y operando </t>
  </si>
  <si>
    <t>Estatuto de extensión revisado y reglamentado con el plan de desarrollo cultural  aprobado e incorporado</t>
  </si>
  <si>
    <t>Coordinación de Graduados</t>
  </si>
  <si>
    <t>capacitación de voluntarios, prestación del servicio</t>
  </si>
  <si>
    <t>Número de voluntariados por Facultad operando</t>
  </si>
  <si>
    <t xml:space="preserve">1 por facultad/1 sede regional </t>
  </si>
  <si>
    <t>formulación y aprobación proyecto</t>
  </si>
  <si>
    <t>2 facultades</t>
  </si>
  <si>
    <t>Proyecto liderado por investigación, operado por Docencia y apoyado por Extensión</t>
  </si>
  <si>
    <t>Vicerrector de Extensión
Director de Investigación y Posgrados,  Coordinación Fomento Empresarial</t>
  </si>
  <si>
    <t>Reglamentos de práctica de programas</t>
  </si>
  <si>
    <t>Reglamento general de prácticas  aprobado</t>
  </si>
  <si>
    <t>Reglamento de prácticas  por facultad operando</t>
  </si>
  <si>
    <t>Dirección de Proyectos Especiales</t>
  </si>
  <si>
    <t>Vicerrector de extensión</t>
  </si>
  <si>
    <t>Formulación de Acuerdo, aprobación, Socialización y puesta en marcha</t>
  </si>
  <si>
    <t>Acuerdo  Directivo sobre sistema de incentivos operando</t>
  </si>
  <si>
    <t>Acuerdo</t>
  </si>
  <si>
    <t>Proyecto de Acuerdo formulado y presentado al Consejo Directivo para su aprobación</t>
  </si>
  <si>
    <t>Socialización e implementación</t>
  </si>
  <si>
    <t>Proyecto operando</t>
  </si>
  <si>
    <t>Vicerrector de Docencia,          Dirección de Cooperación Nacional</t>
  </si>
  <si>
    <t>Diseño de modelo de articulación institucional, Identificación de instituciones y programas,    Análisis de articulación,    Aprobación, Operación</t>
  </si>
  <si>
    <t>Los proyectos promovidos serán previamente concertados con la Dirección de investigación a través de la convocatoria de transferencia de resultados. F. Agrarias 1 proyecto en 2011 y 1 proyecto 2012</t>
  </si>
  <si>
    <t>Estudiantes/Proyectos de investigación</t>
  </si>
  <si>
    <t>120</t>
  </si>
  <si>
    <t>680</t>
  </si>
  <si>
    <t>340</t>
  </si>
  <si>
    <t>Aprobación del proyecto editorial,  adecuaciones locativas, adquisición de equipos y puesta en marcha</t>
  </si>
  <si>
    <t>Dirección de fomento cultural</t>
  </si>
  <si>
    <t>Coordinación de graduados</t>
  </si>
  <si>
    <t>14</t>
  </si>
  <si>
    <r>
      <t xml:space="preserve">3.1.2.1.1 Proyecto:
</t>
    </r>
    <r>
      <rPr>
        <sz val="8"/>
        <color indexed="8"/>
        <rFont val="Arial"/>
        <family val="2"/>
      </rPr>
      <t>Evaluar el desempeño e impacto del graduado en el medio</t>
    </r>
  </si>
  <si>
    <t>Coordinación graduados</t>
  </si>
  <si>
    <t>Asignación docentes ejecutores, Recolección de información, Análisis,  Socialización resultados</t>
  </si>
  <si>
    <t>Estudios del desempeño y el impacto por programas académicos realizados</t>
  </si>
  <si>
    <t>Programas operando</t>
  </si>
  <si>
    <t>Programas</t>
  </si>
  <si>
    <r>
      <rPr>
        <b/>
        <sz val="8"/>
        <color indexed="8"/>
        <rFont val="Arial"/>
        <family val="2"/>
      </rPr>
      <t>3.1.2.1.3 Proyecto:</t>
    </r>
    <r>
      <rPr>
        <sz val="8"/>
        <color indexed="8"/>
        <rFont val="Arial"/>
        <family val="2"/>
      </rPr>
      <t xml:space="preserve">
Mejoramiento de la relación de la Oficina de Graduados con las facultades y Regionalización.</t>
    </r>
  </si>
  <si>
    <t>Actividades apoyadas por facultad y/o Sede Regional</t>
  </si>
  <si>
    <t>45</t>
  </si>
  <si>
    <r>
      <t xml:space="preserve">3.1.2.1.5 Proyecto:
</t>
    </r>
    <r>
      <rPr>
        <sz val="8"/>
        <color indexed="8"/>
        <rFont val="Arial"/>
        <family val="2"/>
      </rPr>
      <t>Creación y fortalecimiento de asociaciones de egresados</t>
    </r>
  </si>
  <si>
    <t>Asociaciones reactivadas o creadas</t>
  </si>
  <si>
    <r>
      <t xml:space="preserve">3.1.2.1.6 Proyecto:
</t>
    </r>
    <r>
      <rPr>
        <sz val="8"/>
        <color indexed="8"/>
        <rFont val="Arial"/>
        <family val="2"/>
      </rPr>
      <t>Vincular estudiantes de niveles avanzados y graduados en la ejecución de proyectos de extensión.</t>
    </r>
  </si>
  <si>
    <t>Dirección de proyectos Especiales, Coordinación Graduados</t>
  </si>
  <si>
    <t>Identificación necesidades por proyecto, Invitación a graduados, Selección, Seguimiento</t>
  </si>
  <si>
    <t>Estudiantes/Graduados participantes</t>
  </si>
  <si>
    <t>Número de demandas atendidas a los sectores públicos y privados/año</t>
  </si>
  <si>
    <t>Número de Participaciones activas en mesas sectoriales o intergremiales /año</t>
  </si>
  <si>
    <r>
      <t xml:space="preserve">3.1.3.1.1 Proyecto:
</t>
    </r>
    <r>
      <rPr>
        <sz val="8"/>
        <color indexed="8"/>
        <rFont val="Arial"/>
        <family val="2"/>
      </rPr>
      <t>Consolidación de la capacidad de  gestión de la Institución con el sector productivo</t>
    </r>
  </si>
  <si>
    <t>Identificación, concertación, ejecución</t>
  </si>
  <si>
    <r>
      <rPr>
        <b/>
        <sz val="8"/>
        <rFont val="Arial"/>
        <family val="2"/>
      </rPr>
      <t>3.1.3.1.2 Proyecto:</t>
    </r>
    <r>
      <rPr>
        <sz val="8"/>
        <rFont val="Arial"/>
        <family val="2"/>
      </rPr>
      <t xml:space="preserve">
Desarrollo de programas de formación para el Trabajo y el Desarrollo Humano</t>
    </r>
  </si>
  <si>
    <t>Identificación de demanda, formulación de programa, aprobación, puesta en marcha</t>
  </si>
  <si>
    <r>
      <t xml:space="preserve">3.1.3.1.4 Proyecto:
</t>
    </r>
    <r>
      <rPr>
        <sz val="8"/>
        <rFont val="Arial"/>
        <family val="2"/>
      </rPr>
      <t>Fortalecimiento de la cultura del Emprendimiento en la institución</t>
    </r>
  </si>
  <si>
    <t>Coordinación Fomento Empresarial</t>
  </si>
  <si>
    <t>Número de personas movilizadas/año</t>
  </si>
  <si>
    <t>Número de proyectos de cooperación técnica gestionados por año</t>
  </si>
  <si>
    <t>Identificación de oferta, selección y firma, operación</t>
  </si>
  <si>
    <t>La ejecución depende de los recaudos de IVA en cada período y se reflejan en el Plan Operativo</t>
  </si>
  <si>
    <t>Análisis y propuesta de reglamento de los programas
Implementación del reglamento
Evaluación</t>
  </si>
  <si>
    <t>Número de Proyectos (plan) formulados y gestionados1/año</t>
  </si>
  <si>
    <t>Número de Proyectos formulados y gestionados/año</t>
  </si>
  <si>
    <r>
      <t xml:space="preserve">5.1.5.1.1 Proyecto:
</t>
    </r>
    <r>
      <rPr>
        <sz val="8"/>
        <color indexed="8"/>
        <rFont val="Arial"/>
        <family val="2"/>
      </rPr>
      <t xml:space="preserve">Establecimiento de un Plan Estratégico Institucional de Comunicaciones </t>
    </r>
  </si>
  <si>
    <t>M²</t>
  </si>
  <si>
    <t>Número de instrumentos</t>
  </si>
  <si>
    <t>Actividades ejecutadas por Año</t>
  </si>
  <si>
    <t>Programas Bienestar Institucional</t>
  </si>
  <si>
    <t>Información
Interacción
Transacción
Transformación
Democracia</t>
  </si>
  <si>
    <t>Políticas de Gobierno en línea implementadas</t>
  </si>
  <si>
    <t>Documentación del Manual de Funciones y Competencias</t>
  </si>
  <si>
    <t>Acto Administrativo</t>
  </si>
  <si>
    <t>Capacitación a personal docente y administrativo en Formulación de proyectos Gestión de Proyectos</t>
  </si>
  <si>
    <t>Planes operativos con nivel de logro igual o superior al 90%</t>
  </si>
  <si>
    <t>Proyecto ejecutado con recursos de la nómina</t>
  </si>
  <si>
    <t>Política formulada, socializada e implementada</t>
  </si>
  <si>
    <t>Política formulada</t>
  </si>
  <si>
    <t>Política operando</t>
  </si>
  <si>
    <t>Formulación de Política de Cooperación nacional e internacional, socialización e implementación</t>
  </si>
  <si>
    <t>Formulación y aprobación de la Unidad</t>
  </si>
  <si>
    <t>Número de servicios prestados</t>
  </si>
  <si>
    <t>Articular el bienestar estudiantil con el bienestar de los empleados</t>
  </si>
  <si>
    <t>Nivel de satisfacción con relación a la calidad y oportunidad en los servicios de Bienestar</t>
  </si>
  <si>
    <t>169</t>
  </si>
  <si>
    <t>Implementación de la evaluación de satisfacción de los servicios de Bienestar y análisis de resultados</t>
  </si>
  <si>
    <t>Incremento del número de atenciones por medio de los servicios de Bienestar institucional</t>
  </si>
  <si>
    <t>Atención de consultas individuales , realización de talleres en aulas y ejecución de campañas en campo abierto</t>
  </si>
  <si>
    <t>Número de beneficiarios del programa por año</t>
  </si>
  <si>
    <t>&gt;=80%</t>
  </si>
  <si>
    <r>
      <rPr>
        <b/>
        <sz val="8"/>
        <rFont val="Arial"/>
        <family val="2"/>
      </rPr>
      <t xml:space="preserve">Rango valorativo:  </t>
    </r>
    <r>
      <rPr>
        <sz val="8"/>
        <rFont val="Arial"/>
        <family val="2"/>
      </rPr>
      <t xml:space="preserve">
Excelente: Entre 75% y 80%; Regular: entre 55% y 70%; deficiente: Menor a 54%
</t>
    </r>
  </si>
  <si>
    <t>4.1.2 Objetivo Específico:
Fortalecer la disponibilidad de medios educativos en los Centros Regionales y unidades de apoyo</t>
  </si>
  <si>
    <t>Línea base:  1.000 estudiantes actuales en los Centros Regionales</t>
  </si>
  <si>
    <t>N.D</t>
  </si>
  <si>
    <t>Nivel de satisfacción de la comunidad académica de las regiones con los medios educativos</t>
  </si>
  <si>
    <r>
      <t xml:space="preserve">2.1.1.1.2 Proyecto:
</t>
    </r>
    <r>
      <rPr>
        <sz val="8"/>
        <color indexed="8"/>
        <rFont val="Arial"/>
        <family val="2"/>
      </rPr>
      <t>Aumento de la capacidad docente y estudiantil de producción académica investigativa aplicada por programas de capacitación en áreas estratégicas</t>
    </r>
  </si>
  <si>
    <r>
      <t xml:space="preserve">2.1.1.1.3 Proyecto:
</t>
    </r>
    <r>
      <rPr>
        <sz val="8"/>
        <color indexed="8"/>
        <rFont val="Arial"/>
        <family val="2"/>
      </rPr>
      <t xml:space="preserve">Vinculación de las unidades académicas regionales para participar en procesos investigativos de beneficio especialmente regional, acompañados de prácticas de divulgación y trasferencia " </t>
    </r>
  </si>
  <si>
    <r>
      <t xml:space="preserve">2.1.1.1.4 Proyecto:
</t>
    </r>
    <r>
      <rPr>
        <sz val="8"/>
        <color indexed="8"/>
        <rFont val="Arial"/>
        <family val="2"/>
      </rPr>
      <t>Fomento del estimulo de semillero de investigación, como estrategia de investigación formativa</t>
    </r>
  </si>
  <si>
    <r>
      <rPr>
        <b/>
        <sz val="8"/>
        <color indexed="8"/>
        <rFont val="Arial"/>
        <family val="2"/>
      </rPr>
      <t>2.1.1.1.5 Proyecto:</t>
    </r>
    <r>
      <rPr>
        <sz val="8"/>
        <color indexed="8"/>
        <rFont val="Arial"/>
        <family val="2"/>
      </rPr>
      <t xml:space="preserve">
Retroalimentación del diseño curricular y los espacios educativos institucionales con los productos de la investigación</t>
    </r>
  </si>
  <si>
    <t>Tiempo de respuesta en los procesos institucionales</t>
  </si>
  <si>
    <t>Identificación de nuevas Políticas de acuerdo con el sistema de gestión</t>
  </si>
  <si>
    <t>Documento con nuevas políticas identificadas</t>
  </si>
  <si>
    <t>Secretaria General
con apoyo de líderes de proceso</t>
  </si>
  <si>
    <t>Fortalecimiento Infraestructura de 5.400 M2 al año (mantenimiento)
Proyecto de convenio con el municipio de Apartadó</t>
  </si>
  <si>
    <t>Diagnóstico participativo, formulación, conceptualización, aprobación y operativización del Plan Cultural</t>
  </si>
  <si>
    <t xml:space="preserve">Plan Cultural 2010 a 2016 aprobado y en ejecución </t>
  </si>
  <si>
    <r>
      <rPr>
        <b/>
        <sz val="8"/>
        <rFont val="Arial"/>
        <family val="2"/>
      </rPr>
      <t>5.1.7.1.1 Proyecto:</t>
    </r>
    <r>
      <rPr>
        <sz val="8"/>
        <rFont val="Arial"/>
        <family val="2"/>
      </rPr>
      <t xml:space="preserve">
Plan de Desarrollo Tecnológico</t>
    </r>
  </si>
  <si>
    <t>Integración de sistemas de información</t>
  </si>
  <si>
    <t>Actualización del licenciamiento de  programas de utilidad, de servicio y demás herramientas de oficina.
Seis actualizaciones por año</t>
  </si>
  <si>
    <r>
      <t>M</t>
    </r>
    <r>
      <rPr>
        <sz val="8"/>
        <rFont val="Calibri"/>
        <family val="2"/>
      </rPr>
      <t>²</t>
    </r>
  </si>
  <si>
    <r>
      <t xml:space="preserve">5.1.3.1.1 Proyecto:
</t>
    </r>
    <r>
      <rPr>
        <sz val="8"/>
        <rFont val="Arial"/>
        <family val="2"/>
      </rPr>
      <t>Modernización de la Estructura organizacional  Académica y Administrativa del Politécnico Colombiano Jaime Isaza Cadavid</t>
    </r>
  </si>
  <si>
    <r>
      <t xml:space="preserve">5.1.3.1.2 Proyecto:
</t>
    </r>
    <r>
      <rPr>
        <sz val="8"/>
        <rFont val="Arial"/>
        <family val="2"/>
      </rPr>
      <t>Fortalecimiento de enfoque  de orientación, atención y servicio al cliente para todos los servidores de la institución</t>
    </r>
  </si>
  <si>
    <r>
      <t xml:space="preserve">5.1.3.1.3 Proyecto:
</t>
    </r>
    <r>
      <rPr>
        <sz val="8"/>
        <rFont val="Arial"/>
        <family val="2"/>
      </rPr>
      <t>Implementación de las políticas de Gobierno en línea</t>
    </r>
  </si>
  <si>
    <r>
      <t xml:space="preserve">5.1.3.1.4 Proyecto:
</t>
    </r>
    <r>
      <rPr>
        <sz val="8"/>
        <rFont val="Arial"/>
        <family val="2"/>
      </rPr>
      <t>Implementación de condiciones para el Teletrabajo, considerando la  Identificación y diseño  e implementación de procesos y tareas deslocalizables</t>
    </r>
  </si>
  <si>
    <r>
      <t xml:space="preserve">5.1.4.1.4 Proyecto:
</t>
    </r>
    <r>
      <rPr>
        <sz val="8"/>
        <rFont val="Arial"/>
        <family val="2"/>
      </rPr>
      <t>Programas</t>
    </r>
    <r>
      <rPr>
        <b/>
        <sz val="8"/>
        <rFont val="Arial"/>
        <family val="2"/>
      </rPr>
      <t xml:space="preserve"> </t>
    </r>
    <r>
      <rPr>
        <sz val="8"/>
        <rFont val="Arial"/>
        <family val="2"/>
      </rPr>
      <t>de Bienestar Social Laboral</t>
    </r>
  </si>
  <si>
    <r>
      <t xml:space="preserve">5.1.5.1.3 Proyecto:
</t>
    </r>
    <r>
      <rPr>
        <sz val="8"/>
        <color indexed="8"/>
        <rFont val="Arial"/>
        <family val="2"/>
      </rPr>
      <t>Fortalecimiento de la imagen Institucional</t>
    </r>
  </si>
  <si>
    <r>
      <t xml:space="preserve">5.1.5.1.5 Proyecto:
</t>
    </r>
    <r>
      <rPr>
        <sz val="8"/>
        <color indexed="8"/>
        <rFont val="Arial"/>
        <family val="2"/>
      </rPr>
      <t>Promoción del desarrollo del diálogo interinstitucional e intraestamentario en espacios organizativos como los Consejos, Comités, agendas, rendición de cuentas, claustros y grupos primarios, entre otros</t>
    </r>
  </si>
  <si>
    <r>
      <t xml:space="preserve">5.1.5.1.6 Proyecto:
</t>
    </r>
    <r>
      <rPr>
        <sz val="8"/>
        <color indexed="8"/>
        <rFont val="Arial"/>
        <family val="2"/>
      </rPr>
      <t>Implementación de mecanismos participativos de difusión interna y publicación de contenidos de productos de gestión</t>
    </r>
  </si>
  <si>
    <t xml:space="preserve">Número de Herramientas de Software implementado </t>
  </si>
  <si>
    <t xml:space="preserve">Implementación de Software de Gestión de Nómina, Gestión Documental, ERP Administrativo y Financiero, entre otros
</t>
  </si>
  <si>
    <t>Número de salidas de Red nuevas construidas por año</t>
  </si>
  <si>
    <t>Red LAN Sede de Bello, Modernización infraestructura de redes y cableado, Integración red WAN Institucional, redes telefónicas IP, control de acceso para la Comunidad Universitaria, 
Plataforma Seguridad perimetral.</t>
  </si>
  <si>
    <t xml:space="preserve">Número de actualizaciones de Software por año </t>
  </si>
  <si>
    <t>Incorporación de medios educativos como facilitadores de aprendizaje</t>
  </si>
  <si>
    <t xml:space="preserve">Número de medios educativos implementados </t>
  </si>
  <si>
    <t>Vicerrector Administrativo
Profesional Especializado de Informática Corporativa</t>
  </si>
  <si>
    <t>m2 Archivos modernizados</t>
  </si>
  <si>
    <t>A+</t>
  </si>
  <si>
    <t>El indicador se ha mejorado respecto al propuesto en el Plan de Desarrollo
El indicador asume número de personas nuevas por año (meta  acumulativa año a año, puede implicar mismos beneficiarios)</t>
  </si>
  <si>
    <t>Nuevo Estatuto de extensión operando</t>
  </si>
  <si>
    <t>Realizar diagnóstico de reglamentos existentes por programas, Formulación y aprobación de reglamento general, aprobación y Operación</t>
  </si>
  <si>
    <t>Eventos de socialización de las demandas
Selección de participantes y desarrollo de proyectos</t>
  </si>
  <si>
    <t>Número de programas nuevos articulados</t>
  </si>
  <si>
    <t>Selección investigaciones aplicadas
Formación en mentalidad empresarial
Asesoría para constitución de empresa</t>
  </si>
  <si>
    <t>Título publicados</t>
  </si>
  <si>
    <t>Graduados registrados por año</t>
  </si>
  <si>
    <t>37</t>
  </si>
  <si>
    <t>Construcción de base de datos de oferta
Selección
Aprobación
Firma de convenios</t>
  </si>
  <si>
    <t>Formulación proyecto, aprobación, adquisición equipos, adecuaciones locativas
Operación del proyecto</t>
  </si>
  <si>
    <t>Número de cursos servidos por año</t>
  </si>
  <si>
    <t>Número de docentes, estudiantes y administrativos movilizados</t>
  </si>
  <si>
    <t>260</t>
  </si>
  <si>
    <t>Formulación proyecto, aprobación, adquisición de insumos y dotación, operación</t>
  </si>
  <si>
    <t>Número de beneficiarios</t>
  </si>
  <si>
    <t>3330</t>
  </si>
  <si>
    <t>20800</t>
  </si>
  <si>
    <t>11700</t>
  </si>
  <si>
    <t>3640</t>
  </si>
  <si>
    <t>3900</t>
  </si>
  <si>
    <t>4160</t>
  </si>
  <si>
    <t>Número de torneos en los que se participa por año</t>
  </si>
  <si>
    <r>
      <t xml:space="preserve">3.1.3.1.3 Proyecto:
</t>
    </r>
    <r>
      <rPr>
        <sz val="8"/>
        <color indexed="8"/>
        <rFont val="Arial"/>
        <family val="2"/>
      </rPr>
      <t>Creación de un área de mercadeo educativo</t>
    </r>
  </si>
  <si>
    <r>
      <t xml:space="preserve">3.1.4.1.6 Proyecto:
</t>
    </r>
    <r>
      <rPr>
        <sz val="8"/>
        <color indexed="8"/>
        <rFont val="Arial"/>
        <family val="2"/>
      </rPr>
      <t>Programa Club Deportivo (25% devolución IVA)</t>
    </r>
  </si>
  <si>
    <t xml:space="preserve">Número de Convenios </t>
  </si>
  <si>
    <t>Número de Beneficiarios de los convenios suscritos</t>
  </si>
  <si>
    <t>2 eventos Facultad de Administración</t>
  </si>
  <si>
    <t>Producto de docencia, concertado con regionalización</t>
  </si>
  <si>
    <t>3.020</t>
  </si>
  <si>
    <t>10.000</t>
  </si>
  <si>
    <t>8.500</t>
  </si>
  <si>
    <t>1.500</t>
  </si>
  <si>
    <t>3.000</t>
  </si>
  <si>
    <t>4.000</t>
  </si>
  <si>
    <t>1.000 estudiantes semestre/1 proyecto de investigación</t>
  </si>
  <si>
    <t>1.500 estudiantes/semestre y 5 proyectos de investigación</t>
  </si>
  <si>
    <t>1.300 estudiantes/semestre y 3 proyectos de investigación</t>
  </si>
  <si>
    <t>1.100 estudiantes/semestre y 1 proyecto de investigación</t>
  </si>
  <si>
    <t>1.200 estudiantes/semestre y 2 proyectos de investigación</t>
  </si>
  <si>
    <t>Definir programas, Convocatoria,       ejecución,  Evaluación</t>
  </si>
  <si>
    <t>Convocatoria, publicidad  y realización de eventos</t>
  </si>
  <si>
    <t>Identificación, promoción con Facultades y acompañamiento para la reactivación o creación</t>
  </si>
  <si>
    <t>Formulación, aprobación, operación (mercadeo y vigilancia comercial)</t>
  </si>
  <si>
    <t>Número de proyectos apoyados/ número de proyectos finalizados</t>
  </si>
  <si>
    <r>
      <t>Graderías Cancha Fútbol (un módulo), Malla Nylon Cancha de Fútbol, Gimnasio al aire libre, Arcos de microfútbol,</t>
    </r>
    <r>
      <rPr>
        <sz val="8"/>
        <color indexed="10"/>
        <rFont val="Arial"/>
        <family val="2"/>
      </rPr>
      <t xml:space="preserve"> </t>
    </r>
    <r>
      <rPr>
        <sz val="8"/>
        <rFont val="Arial"/>
        <family val="2"/>
      </rPr>
      <t>Adecuación Coliseo, Adecuación Piscina, entre otros.</t>
    </r>
  </si>
  <si>
    <r>
      <rPr>
        <b/>
        <sz val="8"/>
        <rFont val="Arial"/>
        <family val="2"/>
      </rPr>
      <t>$150.000 millones por conseguir</t>
    </r>
    <r>
      <rPr>
        <sz val="8"/>
        <rFont val="Arial"/>
        <family val="2"/>
      </rPr>
      <t xml:space="preserve">
Elaborado por consultores Externos.
La etapa de Implementación comprende un proceso de gestión de cambio para empleados docentes y administrativos para activar y operar la nueva estructura</t>
    </r>
  </si>
  <si>
    <t xml:space="preserve">Espacios físicos (aula y fuera del aula) y espacios virtuales 
</t>
  </si>
  <si>
    <t>o</t>
  </si>
  <si>
    <t>Números de estudios realizados por año</t>
  </si>
  <si>
    <t>Cada año se realizan estos estudios</t>
  </si>
  <si>
    <t>Autoevaluación de programas
Planes de mejoramiento derivada de la autoevaluación</t>
  </si>
  <si>
    <t>Proyecto de creación
Plan de Trabajo
Ejecución del Plan</t>
  </si>
  <si>
    <t>Vicerrector de Docencia
Decanos</t>
  </si>
  <si>
    <t>Identificación de programas a mercadear
Definición del plan de mercadeo   
Implementación del Plan de Mercadeo</t>
  </si>
  <si>
    <t>Ver presupuesto de Comunicaciones</t>
  </si>
  <si>
    <t>Revisar modelo de admisión actual
Elaborar propuesta de nuevo modelo
Trámite aprobatorio
Implementación</t>
  </si>
  <si>
    <t>Modelo de admisión en ejecución</t>
  </si>
  <si>
    <t>Vicerrector de Docencia e Investigación
Director de Bienestar Institucional e Interacción Social</t>
  </si>
  <si>
    <t>Valoración a los estudiantes
Intervención</t>
  </si>
  <si>
    <r>
      <t xml:space="preserve">1.1.3.1.6 Proyecto:
</t>
    </r>
    <r>
      <rPr>
        <sz val="8"/>
        <color indexed="8"/>
        <rFont val="Arial"/>
        <family val="2"/>
      </rPr>
      <t>Mejoramiento de la calidad de la formación docente: Actualización y perfeccionamiento formación docente (participación de docentes en cursos, seminarios, congresos, simposios, etc.)</t>
    </r>
  </si>
  <si>
    <t>Porcentaje acumulado</t>
  </si>
  <si>
    <t>Revisión del modelo
Mejorar modelo</t>
  </si>
  <si>
    <t>Formular proyecto para la creación de nuevos programas</t>
  </si>
  <si>
    <t>Construir la propuesta de diseño curricular para cada programa</t>
  </si>
  <si>
    <t>Gestionar frente a los estamentos de ley, la consecución de los registros calificados</t>
  </si>
  <si>
    <t>Socializar y promover el programa entre los estudiantes</t>
  </si>
  <si>
    <t>Nota:  Este ítem contempla únicamente los Docentes nuevos</t>
  </si>
  <si>
    <t>120/150=
80%</t>
  </si>
  <si>
    <t>Acción de trasferencia</t>
  </si>
  <si>
    <t>Implementación de estrategias</t>
  </si>
  <si>
    <t>Posgrados vendidos</t>
  </si>
  <si>
    <t>Formular el proyecto de alianzas</t>
  </si>
  <si>
    <t>Gestionar la firma de nuevos convenios y realizar seguimiento y evaluación permanente de los mismos</t>
  </si>
  <si>
    <t xml:space="preserve">     </t>
  </si>
  <si>
    <t>Promedio académico de las prácticas empresariales</t>
  </si>
  <si>
    <t>Documento de análisis de referentes nacionales e internacionales(estructura planteada en el FD 02)</t>
  </si>
  <si>
    <t xml:space="preserve">Convenios de articulación específicos </t>
  </si>
  <si>
    <t xml:space="preserve">Establecer convenios específicos </t>
  </si>
  <si>
    <t xml:space="preserve">Estudio de factibilidad
Análisis y selección de alternativas
Implementación </t>
  </si>
  <si>
    <r>
      <t xml:space="preserve">5.1.6.1.1 Proyecto:
</t>
    </r>
    <r>
      <rPr>
        <sz val="8"/>
        <rFont val="Arial"/>
        <family val="2"/>
      </rPr>
      <t>Mejoramiento de la eficiencia y eficacia en el control de costos y la aplicación de los recursos</t>
    </r>
  </si>
  <si>
    <r>
      <t xml:space="preserve">5.1.6.1.2 Proyecto:
</t>
    </r>
    <r>
      <rPr>
        <sz val="8"/>
        <rFont val="Arial"/>
        <family val="2"/>
      </rPr>
      <t>Implantación de mejores prácticas de administración financiera</t>
    </r>
  </si>
  <si>
    <r>
      <t xml:space="preserve">5.1.6.1.3 Proyecto:
</t>
    </r>
    <r>
      <rPr>
        <sz val="8"/>
        <rFont val="Arial"/>
        <family val="2"/>
      </rPr>
      <t>Estimulación e Incremento de la capacidad de gestión para generación de recursos vía extensión, investigación, docencia y otras fuentes</t>
    </r>
  </si>
  <si>
    <r>
      <t xml:space="preserve">5.1.6.1.5 Proyecto:
</t>
    </r>
    <r>
      <rPr>
        <sz val="8"/>
        <rFont val="Arial"/>
        <family val="2"/>
      </rPr>
      <t>Fortalecimiento de las relaciones de compromiso mutuo Estado – Politécnico</t>
    </r>
  </si>
  <si>
    <t>Gestión de la alta gerencia para mejorar los aportes del Departamento y su entrega oportuna</t>
  </si>
  <si>
    <t>Director de Gestión Humana, Profesional Especializado de Desarrollo Laboral</t>
  </si>
  <si>
    <t>Formulación, aprobación y ejecución del Plan de Capacitación, en sus componentes: Inducción, Re inducción, Fortalecimiento y Actualización de conocimientos específicos y Desarrollo de Competencias</t>
  </si>
  <si>
    <r>
      <t xml:space="preserve">5.1.2.1.1 Proyecto:
</t>
    </r>
    <r>
      <rPr>
        <sz val="8"/>
        <rFont val="Arial"/>
        <family val="2"/>
      </rPr>
      <t>Armonizar y modernizar las políticas administrativas y académicas que permitan impulsar el desarrollo institucional</t>
    </r>
  </si>
  <si>
    <t>M2 mejorados por año</t>
  </si>
  <si>
    <t>m2 de edificación mejorada por año</t>
  </si>
  <si>
    <t>Percepción del Nivel informacional entre bueno y excelente</t>
  </si>
  <si>
    <t>Vicerrector Administrativo
Informática Corporativa</t>
  </si>
  <si>
    <t>Tiempo de respuesta en servicios</t>
  </si>
  <si>
    <t>Capacitación
Asesoría
Formulación de programas y proyectos
Revisión y adecuación de procedimientos y manuales</t>
  </si>
  <si>
    <t>Índice de sostenibilidad financiera</t>
  </si>
  <si>
    <t>94,57%</t>
  </si>
  <si>
    <t>93%</t>
  </si>
  <si>
    <t>91%</t>
  </si>
  <si>
    <t>Nivel de satisfacción de la comunidad académica</t>
  </si>
  <si>
    <t>Eficacia de la intervención</t>
  </si>
  <si>
    <t>Eficacia de la intervención=Número de unidades intervenidas/Número de unidades planificadas</t>
  </si>
  <si>
    <r>
      <t xml:space="preserve">5.1.6.1.4 Proyecto:
</t>
    </r>
    <r>
      <rPr>
        <sz val="8"/>
        <rFont val="Arial"/>
        <family val="2"/>
      </rPr>
      <t>Desarrollo del Reglamento Financiero</t>
    </r>
  </si>
  <si>
    <t>Estructuración del Reglamento financiero</t>
  </si>
  <si>
    <t>Vicerrector Administrativo
Director de Servicios Generales</t>
  </si>
  <si>
    <t>Política de Regionalización operando</t>
  </si>
  <si>
    <t>Cursos por año</t>
  </si>
  <si>
    <t xml:space="preserve">Posgrados virtuales diseñados </t>
  </si>
  <si>
    <t>Índice de desempeño de los procesos</t>
  </si>
  <si>
    <t>El índice de desempeño está relacionado con el logro de los objetivos e indicadores de los procesos</t>
  </si>
  <si>
    <t>Jefe Oficina Asesora de Planeación</t>
  </si>
  <si>
    <t xml:space="preserve">Jefe Oficina Asesora de Comunicaciones, Vicerrector de Extensión y Director de Regionalización </t>
  </si>
  <si>
    <t xml:space="preserve">Vicerrector de Extensión 
Director de Regionalización </t>
  </si>
  <si>
    <t>Profesional Especializada Coordinación Centro de Laboratorios
Director de Regionalización</t>
  </si>
  <si>
    <t>Profesional Especializado Coordinación Biblioteca
Director de Regionalización</t>
  </si>
  <si>
    <t xml:space="preserve">Decanos
Director de Regionalización </t>
  </si>
  <si>
    <t>Vicerrector de Docencia
Director de Regionalización
Profesional Especializada Nuevas Tecnologías Educativas</t>
  </si>
  <si>
    <t xml:space="preserve">Decanos con apoyo de la Profesional Especializada  de Autoevaluación y  la Profesional Especializada de Nuevas Tecnologías Educativas
Director de Regionalización
</t>
  </si>
  <si>
    <t>Directora de Investigación, Profesionales Especializados de las Coordinaciones de Investigación, Director de Regionalización</t>
  </si>
  <si>
    <t>Vicerrector de Docencia
Jefe Oficina Asesora de Planeación</t>
  </si>
  <si>
    <t xml:space="preserve">Vicerrector de Docencia
Decanos
Directora de Fomento Cultural
Director de Bienestar Institucional 
</t>
  </si>
  <si>
    <t>Jefe Oficina Asesora de Planeación
Profesional Universitario de Graduados
Vicerrector de Docencia e Investigación</t>
  </si>
  <si>
    <t>Vicerrector de Docencia e Investigación
Jefe Oficina Asesora de Comunicaciones</t>
  </si>
  <si>
    <t>Vicerrectores de Extensión y de Docencia</t>
  </si>
  <si>
    <t>Director de Regionalización y Decanos</t>
  </si>
  <si>
    <t>Identificar instituciones educativas de la media, instituciones de educación para el trabajo y el desarrollo humano e instituciones de carácter técnico, al igual que universidades para la articulación de posgrados</t>
  </si>
  <si>
    <t>Gestionar la viabilidad del proyecto</t>
  </si>
  <si>
    <t>Formular proyecto de movilidad</t>
  </si>
  <si>
    <t>Identificar instituciones de carácter técnico y tecnológico que sirvan de pares para la Institución</t>
  </si>
  <si>
    <t>Identificar y socializar los convenios marco existentes en la Institución</t>
  </si>
  <si>
    <t>Realizar estudio de mercado,  evaluación técnico-económica y financiera para cada nuevo programa</t>
  </si>
  <si>
    <t>Número de programas de pregrado nuevos</t>
  </si>
  <si>
    <t>Número de programas de pregrado reestructurados</t>
  </si>
  <si>
    <t xml:space="preserve">Definición del plan de actualización y perfeccionamiento por Facultad                            </t>
  </si>
  <si>
    <t>Número. De identificaciones</t>
  </si>
  <si>
    <t>Número. De sistemas adelgazados</t>
  </si>
  <si>
    <t>Número. de planes recopilados</t>
  </si>
  <si>
    <t>Número de planes ejecutados</t>
  </si>
  <si>
    <t>Correspondientes a alta calidad y registro calificado de programas
Laboratorio de Informática ($150 millones)
Materiales de Laboratorios $120 millones)</t>
  </si>
  <si>
    <t>Vigilancia competitiva, impacto de graduados, permanencia educativa, satisfacción del cliente, prospectiva del producto educativo</t>
  </si>
  <si>
    <t>Identificación de elementos del currículo fuera del aula
Clasificación y valoración de los elementes identificados
Articulación de las actividades de Fomento Cultural y Bienestar al currículo
Presentación del Plan de Intervención de los espacios</t>
  </si>
  <si>
    <t>Directora de investigación y Posgrados, Profesionales Especializados Coordinadores de Investigación y Decanos</t>
  </si>
  <si>
    <t xml:space="preserve">Director de Investigación, Coordinadores de Investigación, </t>
  </si>
  <si>
    <t>Actualización de la infraestructura de Hardware</t>
  </si>
  <si>
    <t xml:space="preserve">Consolidación de la Plataforma de Servidores,   Almacenamiento y Respaldo de Información
Adquisición de Computadores para Servicios Administrativos y Docencia.
Realización de actividades de sostenimiento y soporte permanentes, a la infraestructura de Hardware  Institucional
Implementación y/o Actualización del servicio de impresión Institucional
Consolidación Plataforma de Seguridad perimetral.
</t>
  </si>
  <si>
    <t>Número de actualizaciones tecnológicas de hardware en el tiempo de duración del proyecto</t>
  </si>
  <si>
    <t>Elaboración de Reglamentación interna
Socialización 
Aplicación</t>
  </si>
  <si>
    <t>Diseño del sistema: Identificación de los Objetos de Costos, de las Actividades y de los Coll Driver</t>
  </si>
  <si>
    <t>Estudio Diagnóstico y Formulación de Proyecto</t>
  </si>
  <si>
    <t>Directora de investigación y Posgrados, Coordinadores de Investigación</t>
  </si>
  <si>
    <t xml:space="preserve">Vicerrectoría de Extensión </t>
  </si>
  <si>
    <t>Vicerrector de Docencia
Director de Cooperación Nacional</t>
  </si>
  <si>
    <t>Vicerrector de Extensión
Jefe Oficina Asesora de Comunicaciones</t>
  </si>
  <si>
    <t>Director de Cooperación Nacional e Internacional</t>
  </si>
  <si>
    <t>Profesional Especializado Coordinación Fomento Empresarial</t>
  </si>
  <si>
    <t>Decano de Facultad de Ciencias Básicas, Sociales y Humanas</t>
  </si>
  <si>
    <t>Director de Fomento Cultural</t>
  </si>
  <si>
    <t>Vicerrector de Extensión con el apoyo de la Directora de Fomento Empresarial, Decanos, Director de Regionalización</t>
  </si>
  <si>
    <t xml:space="preserve">Director de Gestión Humana 
Jefe Oficina Asesora de Comunicaciones
</t>
  </si>
  <si>
    <t xml:space="preserve">Director de Gestión Humana
</t>
  </si>
  <si>
    <t>Vicerrector Administrativo
Secretaria General</t>
  </si>
  <si>
    <t>Vicerrector de Docencia e Investigación y Secretaria General</t>
  </si>
  <si>
    <t>Directora Financiera</t>
  </si>
  <si>
    <t>Revisión de sistemas, Identificación de puntos de confluencia, Adelgazamiento del sistema, Sistematización del proyecto</t>
  </si>
  <si>
    <t>Sistema integrado</t>
  </si>
  <si>
    <r>
      <t xml:space="preserve">1.1.2.1.1 Proyecto:
</t>
    </r>
    <r>
      <rPr>
        <sz val="8"/>
        <color indexed="8"/>
        <rFont val="Arial"/>
        <family val="2"/>
      </rPr>
      <t xml:space="preserve">Integración de los sistemas de gestión  de calidad </t>
    </r>
  </si>
  <si>
    <t xml:space="preserve">Implementar nuevos modelos y tendencias  del mercado en el rediseño y ajuste de la oferta académica, acordes con la normatividad vigente  </t>
  </si>
  <si>
    <t>Análisis del PEI actual
Elaboración de talleres participativos
Formulación y construcción de los componentes del PEI
Trámite aprobatorio
Socialización y divulgación</t>
  </si>
  <si>
    <t xml:space="preserve">Decanos y Director de Regionalización </t>
  </si>
  <si>
    <t>Decanos y Director de Regionalización</t>
  </si>
  <si>
    <t xml:space="preserve">Decanos y Director de Regionalización
</t>
  </si>
  <si>
    <r>
      <t xml:space="preserve">5.1.1.1.2 Proyecto:
</t>
    </r>
    <r>
      <rPr>
        <sz val="8"/>
        <rFont val="Arial"/>
        <family val="2"/>
      </rPr>
      <t>Sistema de Información Gerencial para la toma de decisiones</t>
    </r>
  </si>
  <si>
    <r>
      <rPr>
        <b/>
        <sz val="8"/>
        <rFont val="Arial"/>
        <family val="2"/>
      </rPr>
      <t>5.1.1.1.3 Proyecto:</t>
    </r>
    <r>
      <rPr>
        <sz val="8"/>
        <rFont val="Arial"/>
        <family val="2"/>
      </rPr>
      <t xml:space="preserve"> Incremento de la capacidad de formulación y gestión de proyectos</t>
    </r>
  </si>
  <si>
    <r>
      <t xml:space="preserve">5.1.1.1.4 Proyecto:
</t>
    </r>
    <r>
      <rPr>
        <sz val="8"/>
        <rFont val="Arial"/>
        <family val="2"/>
      </rPr>
      <t>Formulación de un Plan  Cultural vinculado con la docencia y la investigación</t>
    </r>
  </si>
  <si>
    <r>
      <t xml:space="preserve">5.1.1.1.5 Proyecto:
</t>
    </r>
    <r>
      <rPr>
        <sz val="8"/>
        <rFont val="Arial"/>
        <family val="2"/>
      </rPr>
      <t>Fortalecimiento de los conocimientos y competencias de los servidores públicos del Politécnico Colombiano Jaime Isaza Cadavid (Plan de Capacitación)</t>
    </r>
  </si>
  <si>
    <t xml:space="preserve">Modernización de Laboratorios </t>
  </si>
  <si>
    <r>
      <t xml:space="preserve">1.1.2.1.2 Proyecto:
</t>
    </r>
    <r>
      <rPr>
        <sz val="8"/>
        <color indexed="8"/>
        <rFont val="Arial"/>
        <family val="2"/>
      </rPr>
      <t>Mejoramiento de los servicios de Laboratorio del Politécnico Colombiano JIC</t>
    </r>
  </si>
  <si>
    <r>
      <t xml:space="preserve">1.1.2.1.3 Proyecto:
</t>
    </r>
    <r>
      <rPr>
        <sz val="8"/>
        <color indexed="8"/>
        <rFont val="Arial"/>
        <family val="2"/>
      </rPr>
      <t>Fortalecimiento de los recursos didácticos para el aula</t>
    </r>
  </si>
  <si>
    <r>
      <t xml:space="preserve">1.1.2.1.4 Proyecto:
</t>
    </r>
    <r>
      <rPr>
        <sz val="8"/>
        <color indexed="8"/>
        <rFont val="Arial"/>
        <family val="2"/>
      </rPr>
      <t>Incremento en el número de programas de alta calidad, mantener y sostener los registros calificados de los programas que en la actualidad se ofertan</t>
    </r>
  </si>
  <si>
    <r>
      <t xml:space="preserve">1.1.2.1.5 Proyecto:
</t>
    </r>
    <r>
      <rPr>
        <sz val="8"/>
        <rFont val="Arial"/>
        <family val="2"/>
      </rPr>
      <t xml:space="preserve">Formulación de una unidad pedagógica </t>
    </r>
  </si>
  <si>
    <r>
      <t xml:space="preserve">1.1.2.1.6 Proyecto:
</t>
    </r>
    <r>
      <rPr>
        <sz val="8"/>
        <color indexed="8"/>
        <rFont val="Arial"/>
        <family val="2"/>
      </rPr>
      <t xml:space="preserve">Gestión para la obtención de la Acreditación Institucional </t>
    </r>
  </si>
  <si>
    <r>
      <t xml:space="preserve">1.1.3.1.1 Proyecto:
</t>
    </r>
    <r>
      <rPr>
        <sz val="8"/>
        <color indexed="8"/>
        <rFont val="Arial"/>
        <family val="2"/>
      </rPr>
      <t xml:space="preserve">Programa de mercadeo de los programas de pregrado </t>
    </r>
  </si>
  <si>
    <t>Programas de posgrados nuevos</t>
  </si>
  <si>
    <t>Programas de apoyo social de la Dirección de Bienestar</t>
  </si>
  <si>
    <t>Número de programas ofrecidos</t>
  </si>
  <si>
    <t>Gestión de convenios para apoyo social de la Dirección de Bienestar</t>
  </si>
  <si>
    <t>Número de convenios gestionados</t>
  </si>
  <si>
    <t>Número de atenciones realizadas/total de atenciones realizadas en la vigencia anterior (300 atenciones más cada año)</t>
  </si>
  <si>
    <t>Identificar elementos de articulación
Propuesta de articulación
Presentación a instancia aprobatoria</t>
  </si>
  <si>
    <t xml:space="preserve">Vicerrector de Docencia, Decanos, Profesional Especializada  de Nuevas Tecnologías Educativas </t>
  </si>
  <si>
    <t>Definición de modelo de servicio al cliente para el Politécnico Colombiano
Sensibilización y capacitación en el modelo</t>
  </si>
  <si>
    <t>Vicerrector Administrativo
Director Administrativo  de Servicios Generales</t>
  </si>
  <si>
    <t xml:space="preserve">Definición de creación y funcionamiento del consultorio (Definición de un sistema de incubadoras sociales) </t>
  </si>
  <si>
    <t xml:space="preserve">Pensando en recursos administrativos de apoyo a la academia convenios de tipo curricular son competencias de facultades </t>
  </si>
  <si>
    <t>Identificar redes de interés, inscripción y participación (pertenencia a 2 redes, una por cada región)</t>
  </si>
  <si>
    <t>Entendiendo por acciones conjuntas, interventorias, asesorías, consultorías resultantes de los convenios firmados, suma semilleros, consultorios, convenios y proyectos</t>
  </si>
  <si>
    <t>Uno Biotecnología Agraria para ofertar en el 2011</t>
  </si>
  <si>
    <t>Tecnología en Gestión Pública para ofertar en el 2011</t>
  </si>
  <si>
    <t xml:space="preserve">Diseñados como módulos de FTDH por competencias </t>
  </si>
  <si>
    <t>No se suman los estudiantes del primer semestre porque ya están incluidos en el segundo</t>
  </si>
  <si>
    <t>Indicador acumulativo con la salvedad de que las bibliotecas siempre deberán estar actualizándose.
Ver presupuesto del proyecto de MISIB, La línea base se encuentra en Apartado en 10% y Rionegro en 50%</t>
  </si>
  <si>
    <t>Ver presupuesto del proyecto de Laboratorios</t>
  </si>
  <si>
    <t>Ver presupuesto de "mejoramiento de los procesos de admisión de la universidad" en el eje de formación tecnológica de excelencia</t>
  </si>
  <si>
    <t>Ver presupuesto de "Fortalecimiento de los recursos didácticos en el aula" en el eje de formación tecnológica de excelencia</t>
  </si>
  <si>
    <t xml:space="preserve">Bibliotecas Laboratorios y Aulas  </t>
  </si>
  <si>
    <t xml:space="preserve">Un documento por Región de Urabá y oriente </t>
  </si>
  <si>
    <t>Fuente de indicador:  Sistema Univérsitas XXI, se mide con el promedio de la nota de las prácticas empresariales  de los programas de las Regiones (Tecnología Industrial: 4,7 y Tecnología Agropecuaria: 4,5)</t>
  </si>
  <si>
    <t>Plan de intervención de ambientes de aprendizaje fuera del aula</t>
  </si>
  <si>
    <t>Programa de nivelación para estudiantes nuevos operando en 2011</t>
  </si>
  <si>
    <t>Vicerrector de Docencia e Investigación
Decanos de Facultades
Profesional Especializado de Admisiones</t>
  </si>
  <si>
    <t>Número de docentes actualizados</t>
  </si>
  <si>
    <t>Programas de pregrado actualizados y contextualizados a partir de los resultados de investigaciones</t>
  </si>
  <si>
    <t>Grupos reconocidos y con alta categorización ante Colciencias por año</t>
  </si>
  <si>
    <t>Modernización de las políticas y normatividad de la gestión investigativa institucional</t>
  </si>
  <si>
    <t>Definición de términos de referencia  para Convocatorias de investigación y  publicación de resultados de investigación</t>
  </si>
  <si>
    <t>Documento (asignatura y/o programa actualizado)</t>
  </si>
  <si>
    <t>Definición de líneas de investigación institucionales</t>
  </si>
  <si>
    <t>Banco de problemas tecnológicos</t>
  </si>
  <si>
    <t>Capacitación  en el manejo de plataformas externas (Diplomado)
Aplicación a convocatorias externas o a cofinanciación con el sector productivo</t>
  </si>
  <si>
    <t>Documento con caracterización de cada uno de los laboratorios</t>
  </si>
  <si>
    <t>Intervención VicerRectoría de Extensión</t>
  </si>
  <si>
    <t>Dirección de Investigación,  Facultades y Rectoría</t>
  </si>
  <si>
    <t>Documento implementado cada año, y conjunto con la Rectoría</t>
  </si>
  <si>
    <t xml:space="preserve">Este proyecto se articula con el proyecto de Vicextensión llamado: crear un programa de gestión tecnológica </t>
  </si>
  <si>
    <t>Se observa una disminución del número de semilleros debido a que se van a unir semilleros de la misma líneas para fortalecer  las dinámicas de trabajo</t>
  </si>
  <si>
    <t>Profesores de cátedra de las regiones , coordinadores de semilleros, Contrato 4H/S</t>
  </si>
  <si>
    <t>Actividad realizada con el acompañamiento  de desarrollo laboral</t>
  </si>
  <si>
    <t>Contratación de asesor en Ciencia Tecnología  e Innovación</t>
  </si>
  <si>
    <t>para las metas se tuvo en cuenta las actuales comisiones de maestrías y doctorados</t>
  </si>
  <si>
    <t>Estas metas están sujetas a la apertura de convocatorias por parte de Colciencias</t>
  </si>
  <si>
    <t>implica convocatorias de trasferencia y contratación de gestor tecnológico, en asocio con Extensión</t>
  </si>
  <si>
    <t>Levantamiento estado del arte, Definición de modelo Formulación y aprobación del proyecto e Implementación</t>
  </si>
  <si>
    <t>Patentes/regalías/convenios comercializados</t>
  </si>
  <si>
    <t>Concertación con Docencia, Sensibilización,  Formación, ejecución,   Evaluación</t>
  </si>
  <si>
    <t>Número de actividades de ciudadanía y democracia desarrollados</t>
  </si>
  <si>
    <t>Concertación de actividades por Facultad y Sede Regional,  programación y ejecución</t>
  </si>
  <si>
    <t>Revisión e implementación de la Política de Emprendimiento, sensibilización, selección de proyectos, asesoría y acompañamiento en la implementación</t>
  </si>
  <si>
    <t>1 F de Agrarias, 1 F. Administración (en Rionegro)</t>
  </si>
  <si>
    <t>Es necesario contar con una software adecuado, integrado con Univérsitas XXI</t>
  </si>
  <si>
    <t>Se requiere la asignación de un profesional en mercadeo o comunicación social
Un programa considera una serie de actividades.</t>
  </si>
  <si>
    <t>Participación de las Facultades con un docente asignado y de la oficina asesora de planeación; la oficina de graduados gestionará la viabilidad de adquirir un aplicativo para tal fin, la priorización se hará de acuerdo a los procesos de autoEvaluación</t>
  </si>
  <si>
    <t>Se toma como base de datos inicial  15.000 graduados registrados en Graduados</t>
  </si>
  <si>
    <t>Número de publicaciónes hechas (libros, documentos, guías, talleres, manuales, etc.)</t>
  </si>
  <si>
    <t>La Dirección de investigación hace convocatoria de publicación y nutre de material para publicación, al igual que las facultades con el material para apoyo,  enmarcado en la promulgación de la Política editorial institucional. Las metas están detalladas en el proyecto editorial</t>
  </si>
  <si>
    <t>Proyecto Coordinado por Graduados, atendido por y en las facultades , Ya esta coordinado con Regionalización</t>
  </si>
  <si>
    <t>Nota:  La meta son 5 nuevos programas nuevos
Extensión y Regionalización  lideran la concertación, docencia evalúa y ejecuta. 1 programa F. Administración</t>
  </si>
  <si>
    <t>Extensión apoya la formulación pero el proyecto depende de docencia, quién asigna el seguimiento de este tema a los docentes responsables de Extensión por Facultad</t>
  </si>
  <si>
    <t>Fomento Empresarial acompaña la Dirección de investigaciones en la consolidación del proyecto, así como en la gestión de registro y comercialización; se encadena con el proyecto "Fortalecer la investigación Científica" (2.1)</t>
  </si>
  <si>
    <t>Fecha de presentación: marzo 2011</t>
  </si>
  <si>
    <t>Sistema de información operando</t>
  </si>
  <si>
    <t>Gestión Humana
Nuevas Tecnologías</t>
  </si>
  <si>
    <t>Calificación de Riesgo Crediticio de Largo Plazo. "Calificadora Ficht Ratings." mantenida en A+</t>
  </si>
  <si>
    <t>Calidad crediticia</t>
  </si>
  <si>
    <t>Gestión de la alta gerencia para mejorar estructura de ingresos derivados de la extensión y la academia</t>
  </si>
  <si>
    <t>Días</t>
  </si>
  <si>
    <t xml:space="preserve">Vicerrector Administrativo
Director Administrativo  de Servicios Generales
</t>
  </si>
  <si>
    <t>Sedes con planta telefónica nueva</t>
  </si>
  <si>
    <t>Meta sujeta a la asignación de recursos
La consecución de la meta se fundamenta en la prestación de servicios en línea</t>
  </si>
  <si>
    <t>Índice de sostenibilidad financiera = Valor egresos corrientes /Ingresos corrientes 
Medido a diciembre de cada año</t>
  </si>
  <si>
    <t>Escala:
Sobresaliente
Suficiente
Deficiente
Insuficiente</t>
  </si>
  <si>
    <t>Los recursos tecnológicos valorados se establecerán en proyectos de informática</t>
  </si>
  <si>
    <t>$82.000 Recursos propios
Tiene como objetivo la Integración y desarrollo  de las competencias del personal de procesos de soporte para incrementar la capacidad de gestión y orientación al resultado. Además busca el
Fortalecimiento de los procesos de facultación y acompañamiento del personal con directores  y coordinadores</t>
  </si>
  <si>
    <t>Con recursos provenientes del retorno del IVA
operativización del Plan Cultural, en los lineamientos: participación de comisión cultural, normatividad, sensibilización, socialización, operatividad, monitoreo y evaluación.</t>
  </si>
  <si>
    <t>Incremento de  los programas ofrecidos por la Dirección de Bienestar acorde a los requerimientos de la comunidad educativa</t>
  </si>
  <si>
    <t>Video Conferencia para las Sedes, Virtualización de escritorios para equipos de laboratorios de estudiantes, servidores y licenciamiento de software, aulas móviles, Módulos (Kioscos) Informáticos,  Actualización del licenciamiento de  programas</t>
  </si>
  <si>
    <t>Preparación de un plan con información por Facultad para el desarrollo de programas académicos en modalidad virtual, regulares y por demanda, y su efectiva puesta en servicio</t>
  </si>
  <si>
    <t xml:space="preserve">Estudio de pertinencia de los programas a virtualizar </t>
  </si>
  <si>
    <t>El Plan debe registrar la decisión sobre cuales y cuantos programas se van a virtualizar por Facultad.
1. Los programas académicos técnicos y/o tecnológicos, puede ser en la modalidad blended o virtual 100%.
2. Creación de nuevos programas o transformación de algunos que ya existen a distancia.</t>
  </si>
  <si>
    <t>Cada facultad realizará los estudios de pertinencia de los programas que se seleccionaron para virtualizar</t>
  </si>
  <si>
    <t>Porcentaje de Ejecución de Ingresos presupuestales</t>
  </si>
  <si>
    <t>Días de atraso frente a la programación</t>
  </si>
  <si>
    <t>Sistema Mercurio</t>
  </si>
  <si>
    <t>INVERSIÓN PROGRAMADA POR FUENTES DE FINANCIACIÓN
 2011-2013
 (Miles de Pesos)</t>
  </si>
  <si>
    <r>
      <t xml:space="preserve">Recursos: Abono a capital y pago de intereses que efectúan los empleados por concepto de créditos  y con el 0.5% del presupuesto anual de funcionamiento. (Acuerdo 19 del 5 de junio de 2007, artículo 2, literal d)
</t>
    </r>
    <r>
      <rPr>
        <b/>
        <sz val="8"/>
        <rFont val="Arial"/>
        <family val="2"/>
      </rPr>
      <t xml:space="preserve">Nota: </t>
    </r>
    <r>
      <rPr>
        <sz val="8"/>
        <rFont val="Arial"/>
        <family val="2"/>
      </rPr>
      <t>Meta no acumulativa</t>
    </r>
  </si>
  <si>
    <t>Funcionamiento</t>
  </si>
  <si>
    <t>Nota:  Incluir los PEP de los programas nuevos</t>
  </si>
  <si>
    <t xml:space="preserve"> Meta acumulada</t>
  </si>
  <si>
    <t>Meta acumulada
Nota:  Se evaluan metas de  indicadores con CNA</t>
  </si>
  <si>
    <r>
      <t xml:space="preserve">Aportes ordinarios del Departamento 
</t>
    </r>
    <r>
      <rPr>
        <sz val="8"/>
        <rFont val="Arial"/>
        <family val="2"/>
      </rPr>
      <t>Pago de nómina del 100% de los docentes de cátedra</t>
    </r>
  </si>
  <si>
    <r>
      <t xml:space="preserve">Aportes del Departamento 
</t>
    </r>
    <r>
      <rPr>
        <sz val="8"/>
        <rFont val="Arial"/>
        <family val="2"/>
      </rPr>
      <t xml:space="preserve">Pago de nómina del 100% de los docentes </t>
    </r>
  </si>
  <si>
    <t>Programa de atracción de estudiantes de alto rendimiento operando</t>
  </si>
  <si>
    <t>1 Programa ejecutado durante 2011-2016</t>
  </si>
  <si>
    <t>Fuente:  Spadies</t>
  </si>
  <si>
    <t>Directivos participantes</t>
  </si>
  <si>
    <t>Estudiantes participantes</t>
  </si>
  <si>
    <t>Docentes participantes</t>
  </si>
  <si>
    <t>Egresados participantes</t>
  </si>
  <si>
    <t>Documento de normatividad de la gestión investigativa</t>
  </si>
  <si>
    <t>Documento de reglamentación normatividad</t>
  </si>
  <si>
    <t>Documento por año</t>
  </si>
  <si>
    <t>Documento del estudio</t>
  </si>
  <si>
    <t xml:space="preserve">Documento del diseño </t>
  </si>
  <si>
    <t>Documento implementado</t>
  </si>
  <si>
    <t>Lineamiento pedagógico para la regionalización operando</t>
  </si>
  <si>
    <t>Programa técnico</t>
  </si>
  <si>
    <r>
      <t xml:space="preserve">1.1.3.1.2 Proyecto:
</t>
    </r>
    <r>
      <rPr>
        <sz val="8"/>
        <color indexed="8"/>
        <rFont val="Arial"/>
        <family val="2"/>
      </rPr>
      <t>Mejoramiento del proceso de admisión y selección de estudiantes</t>
    </r>
  </si>
  <si>
    <t>Deserción Académica por año</t>
  </si>
  <si>
    <r>
      <t xml:space="preserve">1.1.1.1.7 Proyecto: </t>
    </r>
    <r>
      <rPr>
        <sz val="8"/>
        <color indexed="8"/>
        <rFont val="Arial"/>
        <family val="2"/>
      </rPr>
      <t>Estudios de contextos universitarios (vigilancia competitiva, impacto de graduados, permanencia educativa, satisfacción del cliente, prospectiva del producto educativo</t>
    </r>
  </si>
  <si>
    <r>
      <t xml:space="preserve">2.1.2.1.3 Proyecto:
</t>
    </r>
    <r>
      <rPr>
        <sz val="8"/>
        <color indexed="8"/>
        <rFont val="Arial"/>
        <family val="2"/>
      </rPr>
      <t>Fortalecimiento de las capacidades de formulación y gestión de proyectos de investigación, captación de recursos de patrocinio de terceros a nivel nacional e internacional y la capacidad de gestión tecnológica y de negociación de tec.</t>
    </r>
  </si>
  <si>
    <r>
      <t xml:space="preserve">2.1.3.1.2 Proyecto:
</t>
    </r>
    <r>
      <rPr>
        <sz val="8"/>
        <color indexed="8"/>
        <rFont val="Arial"/>
        <family val="2"/>
      </rPr>
      <t xml:space="preserve">Modernización de la estructura organizacional de Posgrados </t>
    </r>
  </si>
  <si>
    <r>
      <t xml:space="preserve">3.1.4.1.5 Proyecto:
</t>
    </r>
    <r>
      <rPr>
        <sz val="8"/>
        <color indexed="8"/>
        <rFont val="Arial"/>
        <family val="2"/>
      </rPr>
      <t>Fomento  a las actividades  artísticas y  culturales (25% devolución IVA)</t>
    </r>
  </si>
  <si>
    <t>5.1 Objetivo General:
Fortalecer el desarrollo organizacional del Politécnico Colombiano Jaime Isaza Cadavid</t>
  </si>
  <si>
    <t>5.1.1 Objetivo Específico:
Fortalecer los procesos de planificación institucional</t>
  </si>
  <si>
    <t>5.1.1.1 Programa:
Mejoramiento de la gestión institucional</t>
  </si>
  <si>
    <t>5.1.3 Objetivo Específico:
Modernizar la estructura académico administrativa acorde con el direccionamiento estratégico de la institución</t>
  </si>
  <si>
    <t>5.1.3.1 Programa: 
Modernización de la arquitectura organizacional</t>
  </si>
  <si>
    <t>5.1.4 Objetivo Específico:
Fortalecer el sistema de Bienestar que propicie condiciones adecuadas para el desarrollo humano e impulse el autodesarrollo de individuos y colectivos internos</t>
  </si>
  <si>
    <t>5.1.4.1 Programa:
Mejoramiento del Bienestar institucional</t>
  </si>
  <si>
    <t>5.1.5.1 Programa:
Mejoramiento de la comunicación, la cohesión e identidad Institucional</t>
  </si>
  <si>
    <t>5.1.5 Objetivo Específico:
Fortalecer el sistema de comunicación organizacional y de interacción entre los procesos académicos y administrativo comunidad</t>
  </si>
  <si>
    <r>
      <t xml:space="preserve">5.1.5.1.2 Proyecto:
</t>
    </r>
    <r>
      <rPr>
        <sz val="8"/>
        <color indexed="8"/>
        <rFont val="Arial"/>
        <family val="2"/>
      </rPr>
      <t>Establecimiento de un Plan Estratégico de Mercadeo Institucional</t>
    </r>
  </si>
  <si>
    <t>5.1.6 Objetivo Específico:
Sostenibilidad financiera de la Institución</t>
  </si>
  <si>
    <t>5.1.6.1 Programa:
Implementación de acciones para la sostenibilidad financiera de la Institución</t>
  </si>
  <si>
    <t>5.1.7 Objetivo Específico:
Desarrollar la planta física y la infraestructura tecnológica para el desarrollo de las funciones sustantivas y el bienestar institucional</t>
  </si>
  <si>
    <t>5.1.7.1 Programa:
Adecuación de la Infraestructura y dotación para la excelencia</t>
  </si>
  <si>
    <r>
      <t xml:space="preserve">3.1.4.1.1 Proyecto:
</t>
    </r>
    <r>
      <rPr>
        <sz val="8"/>
        <rFont val="Arial"/>
        <family val="2"/>
      </rPr>
      <t>Acciones de monitoreo y difusión  de oportunidades  de formación y participación en proyectos de cooperación técnica nacionales e internacionales</t>
    </r>
  </si>
  <si>
    <r>
      <t xml:space="preserve">3.1.4.1.2 Proyecto:
</t>
    </r>
    <r>
      <rPr>
        <sz val="8"/>
        <rFont val="Arial"/>
        <family val="2"/>
      </rPr>
      <t xml:space="preserve">Mejoramiento del Centro de Idiomas </t>
    </r>
  </si>
  <si>
    <r>
      <t xml:space="preserve">3.1.4.1.3 Proyecto:
</t>
    </r>
    <r>
      <rPr>
        <sz val="8"/>
        <rFont val="Arial"/>
        <family val="2"/>
      </rPr>
      <t>Programa de Intercambio y movilidad académica para docentes, estudiantes y empleados</t>
    </r>
  </si>
  <si>
    <r>
      <t xml:space="preserve">3.1.4.1.4 Proyecto:
</t>
    </r>
    <r>
      <rPr>
        <sz val="8"/>
        <rFont val="Arial"/>
        <family val="2"/>
      </rPr>
      <t xml:space="preserve">Convenios firmados para gestión de movilidad académica </t>
    </r>
  </si>
  <si>
    <r>
      <t xml:space="preserve">3.1.1.1 .7 Proyecto:
</t>
    </r>
    <r>
      <rPr>
        <sz val="8"/>
        <color indexed="8"/>
        <rFont val="Arial"/>
        <family val="2"/>
      </rPr>
      <t>Estimular la participación de docentes, estudiantes, graduados y personal administrativo en el desarrollo y promoción de proyectos de extensión e investigación aplicada</t>
    </r>
  </si>
  <si>
    <r>
      <t xml:space="preserve">3.1.1.1.8 Proyecto:
</t>
    </r>
    <r>
      <rPr>
        <sz val="8"/>
        <color indexed="8"/>
        <rFont val="Arial"/>
        <family val="2"/>
      </rPr>
      <t>Implementar  un sistema de estímulos por participación en proyectos de extensión.</t>
    </r>
  </si>
  <si>
    <r>
      <t xml:space="preserve">3.1.1.1.9 Proyecto:
</t>
    </r>
    <r>
      <rPr>
        <sz val="8"/>
        <rFont val="Arial"/>
        <family val="2"/>
      </rPr>
      <t>Mantenimiento y desarrollo de articulación de programas con  Instituciones de Educación media</t>
    </r>
  </si>
  <si>
    <r>
      <t xml:space="preserve">2.1.3.1 Programa:   </t>
    </r>
    <r>
      <rPr>
        <sz val="8"/>
        <color indexed="8"/>
        <rFont val="Arial"/>
        <family val="2"/>
      </rPr>
      <t xml:space="preserve">     </t>
    </r>
    <r>
      <rPr>
        <b/>
        <sz val="8"/>
        <color indexed="8"/>
        <rFont val="Arial"/>
        <family val="2"/>
      </rPr>
      <t>Mejoramiento de los servicios de formación en Posgrados</t>
    </r>
  </si>
  <si>
    <t>Proceso de selección
vinculación docentes nuevos</t>
  </si>
  <si>
    <r>
      <t xml:space="preserve">3.1.1.1.10 Proyecto: </t>
    </r>
    <r>
      <rPr>
        <sz val="8"/>
        <rFont val="Arial"/>
        <family val="2"/>
      </rPr>
      <t>Promoción y participación desde Extensión en proyectos derivados de la investigación y la docencia</t>
    </r>
  </si>
  <si>
    <r>
      <t xml:space="preserve">3.1.1.1.11 Proyecto: 
</t>
    </r>
    <r>
      <rPr>
        <sz val="8"/>
        <color indexed="8"/>
        <rFont val="Arial"/>
        <family val="2"/>
      </rPr>
      <t>Fortalecimiento y articulación de las Granjas con la academia y la investigación</t>
    </r>
  </si>
  <si>
    <r>
      <t xml:space="preserve">3.1.1.1.12 Proyecto: 
</t>
    </r>
    <r>
      <rPr>
        <sz val="8"/>
        <color indexed="8"/>
        <rFont val="Arial"/>
        <family val="2"/>
      </rPr>
      <t>Promoción de la producción de contenidos académicos y de extensión para la publicación</t>
    </r>
  </si>
  <si>
    <r>
      <t xml:space="preserve">3.1.1.1.13 Proyecto: 
</t>
    </r>
    <r>
      <rPr>
        <sz val="8"/>
        <color indexed="8"/>
        <rFont val="Arial"/>
        <family val="2"/>
      </rPr>
      <t>Desarrollo de programas para el fortalecimiento de la ciudanía y la democracia en la Institución</t>
    </r>
  </si>
  <si>
    <r>
      <t xml:space="preserve">3.1.1.1.2. Proyecto:
</t>
    </r>
    <r>
      <rPr>
        <sz val="8"/>
        <color indexed="8"/>
        <rFont val="Arial"/>
        <family val="2"/>
      </rPr>
      <t xml:space="preserve">Revisar e implementar el Estatuto de Extensión en armonía con el PEI y articular éste con el Plan de Desarrollo Cultural </t>
    </r>
  </si>
</sst>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 #,##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240A]\ * #,##0_);_([$$-240A]\ * \(#,##0\);_([$$-240A]\ * &quot;-&quot;_);_(@_)"/>
    <numFmt numFmtId="178" formatCode="&quot;$&quot;\ #,##0"/>
    <numFmt numFmtId="179" formatCode="_(* #,##0_);_(* \(#,##0\);_(* &quot;-&quot;??_);_(@_)"/>
    <numFmt numFmtId="180" formatCode="[$$-240A]\ #,##0_);\([$$-240A]\ #,##0\)"/>
    <numFmt numFmtId="181" formatCode="_(&quot;$&quot;\ * #,##0_);_(&quot;$&quot;\ * \(#,##0\);_(&quot;$&quot;\ * &quot;-&quot;??_);_(@_)"/>
    <numFmt numFmtId="182" formatCode="_ &quot;$&quot;\ * #,##0_ ;_ &quot;$&quot;\ * \-#,##0_ ;_ &quot;$&quot;\ * &quot;-&quot;??_ ;_ @_ "/>
    <numFmt numFmtId="183" formatCode="0.0%"/>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0.0"/>
    <numFmt numFmtId="193" formatCode="0;00%"/>
  </numFmts>
  <fonts count="65">
    <font>
      <sz val="11"/>
      <color theme="1"/>
      <name val="Calibri"/>
      <family val="2"/>
    </font>
    <font>
      <sz val="11"/>
      <color indexed="8"/>
      <name val="Calibri"/>
      <family val="2"/>
    </font>
    <font>
      <sz val="10"/>
      <name val="Arial"/>
      <family val="2"/>
    </font>
    <font>
      <b/>
      <sz val="11"/>
      <color indexed="57"/>
      <name val="Calibri"/>
      <family val="2"/>
    </font>
    <font>
      <b/>
      <sz val="8"/>
      <color indexed="8"/>
      <name val="Arial"/>
      <family val="2"/>
    </font>
    <font>
      <b/>
      <sz val="8"/>
      <name val="Arial"/>
      <family val="2"/>
    </font>
    <font>
      <sz val="10"/>
      <color indexed="8"/>
      <name val="Arial"/>
      <family val="2"/>
    </font>
    <font>
      <sz val="8"/>
      <color indexed="8"/>
      <name val="Arial"/>
      <family val="2"/>
    </font>
    <font>
      <sz val="8"/>
      <name val="Arial"/>
      <family val="2"/>
    </font>
    <font>
      <sz val="11"/>
      <color indexed="8"/>
      <name val="Arial"/>
      <family val="2"/>
    </font>
    <font>
      <sz val="9"/>
      <name val="Tahoma"/>
      <family val="2"/>
    </font>
    <font>
      <sz val="8"/>
      <color indexed="10"/>
      <name val="Arial"/>
      <family val="2"/>
    </font>
    <font>
      <sz val="12"/>
      <color indexed="8"/>
      <name val="Arial"/>
      <family val="2"/>
    </font>
    <font>
      <sz val="11"/>
      <name val="Arial"/>
      <family val="2"/>
    </font>
    <font>
      <vertAlign val="superscript"/>
      <sz val="8"/>
      <name val="Arial"/>
      <family val="2"/>
    </font>
    <font>
      <b/>
      <sz val="8"/>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name val="Calibri"/>
      <family val="2"/>
    </font>
    <font>
      <sz val="8"/>
      <color indexed="17"/>
      <name val="Arial"/>
      <family val="2"/>
    </font>
    <font>
      <b/>
      <sz val="8"/>
      <color indexed="1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theme="1"/>
      <name val="Arial"/>
      <family val="2"/>
    </font>
    <font>
      <b/>
      <sz val="8"/>
      <color theme="1"/>
      <name val="Arial"/>
      <family val="2"/>
    </font>
    <font>
      <sz val="8"/>
      <color rgb="FFFF0000"/>
      <name val="Arial"/>
      <family val="2"/>
    </font>
    <font>
      <sz val="8"/>
      <color rgb="FF00B050"/>
      <name val="Arial"/>
      <family val="2"/>
    </font>
    <font>
      <b/>
      <sz val="8"/>
      <color rgb="FF00B050"/>
      <name val="Arial"/>
      <family val="2"/>
    </font>
    <font>
      <b/>
      <sz val="12"/>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CCFFCC"/>
        <bgColor indexed="64"/>
      </patternFill>
    </fill>
    <fill>
      <patternFill patternType="solid">
        <fgColor rgb="FFD3FBD3"/>
        <bgColor indexed="64"/>
      </patternFill>
    </fill>
    <fill>
      <patternFill patternType="solid">
        <fgColor rgb="FFFFFF99"/>
        <bgColor indexed="64"/>
      </patternFill>
    </fill>
    <fill>
      <patternFill patternType="solid">
        <fgColor rgb="FFFFCD2D"/>
        <bgColor indexed="64"/>
      </patternFill>
    </fill>
    <fill>
      <patternFill patternType="solid">
        <fgColor rgb="FFFFC715"/>
        <bgColor indexed="64"/>
      </patternFill>
    </fill>
    <fill>
      <patternFill patternType="solid">
        <fgColor indexed="5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style="thin"/>
    </border>
    <border>
      <left>
        <color indexed="63"/>
      </left>
      <right>
        <color indexed="63"/>
      </right>
      <top style="thin"/>
      <bottom>
        <color indexed="63"/>
      </bottom>
    </border>
    <border>
      <left style="thin"/>
      <right/>
      <top/>
      <bottom/>
    </border>
    <border>
      <left style="thin"/>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3"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5" fillId="30"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xf numFmtId="0" fontId="2" fillId="0" borderId="0">
      <alignment/>
      <protection/>
    </xf>
    <xf numFmtId="0" fontId="0" fillId="33" borderId="4" applyNumberFormat="0" applyFont="0" applyAlignment="0" applyProtection="0"/>
    <xf numFmtId="9" fontId="0" fillId="0" borderId="0" applyFont="0" applyFill="0" applyBorder="0" applyAlignment="0" applyProtection="0"/>
    <xf numFmtId="0" fontId="50" fillId="2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718">
    <xf numFmtId="0" fontId="0" fillId="0" borderId="0" xfId="0" applyFont="1" applyAlignment="1">
      <alignment/>
    </xf>
    <xf numFmtId="0" fontId="57" fillId="0" borderId="0" xfId="0" applyFont="1" applyAlignment="1">
      <alignment/>
    </xf>
    <xf numFmtId="0" fontId="58" fillId="0" borderId="0" xfId="0" applyFont="1" applyBorder="1" applyAlignment="1">
      <alignment/>
    </xf>
    <xf numFmtId="0" fontId="58" fillId="0" borderId="10" xfId="0" applyFont="1" applyBorder="1" applyAlignment="1">
      <alignment/>
    </xf>
    <xf numFmtId="0" fontId="57" fillId="0" borderId="0" xfId="0" applyFont="1" applyBorder="1" applyAlignment="1">
      <alignment/>
    </xf>
    <xf numFmtId="0" fontId="57" fillId="0" borderId="11" xfId="0" applyFont="1" applyBorder="1" applyAlignment="1">
      <alignment/>
    </xf>
    <xf numFmtId="0" fontId="58" fillId="0" borderId="12" xfId="0" applyFont="1" applyBorder="1" applyAlignment="1">
      <alignment/>
    </xf>
    <xf numFmtId="0" fontId="58" fillId="0" borderId="13" xfId="0" applyFont="1" applyBorder="1" applyAlignment="1">
      <alignment/>
    </xf>
    <xf numFmtId="0" fontId="58" fillId="0" borderId="0" xfId="0" applyFont="1" applyBorder="1" applyAlignment="1">
      <alignment/>
    </xf>
    <xf numFmtId="0" fontId="58" fillId="0" borderId="14" xfId="0" applyFont="1" applyBorder="1" applyAlignment="1">
      <alignment/>
    </xf>
    <xf numFmtId="0" fontId="4" fillId="0" borderId="12" xfId="54" applyFont="1" applyFill="1" applyBorder="1" applyAlignment="1" applyProtection="1">
      <alignment vertical="center" wrapText="1"/>
      <protection locked="0"/>
    </xf>
    <xf numFmtId="0" fontId="4" fillId="0" borderId="15" xfId="54" applyFont="1" applyFill="1" applyBorder="1" applyAlignment="1" applyProtection="1">
      <alignment vertical="center" wrapText="1"/>
      <protection locked="0"/>
    </xf>
    <xf numFmtId="0" fontId="4" fillId="0" borderId="0" xfId="54" applyFont="1" applyFill="1" applyBorder="1" applyAlignment="1" applyProtection="1">
      <alignment vertical="center" wrapText="1"/>
      <protection locked="0"/>
    </xf>
    <xf numFmtId="0" fontId="4" fillId="0" borderId="10" xfId="54" applyFont="1" applyFill="1" applyBorder="1" applyAlignment="1" applyProtection="1">
      <alignment vertical="center" wrapText="1"/>
      <protection locked="0"/>
    </xf>
    <xf numFmtId="0" fontId="4" fillId="0" borderId="16" xfId="54" applyFont="1" applyFill="1" applyBorder="1" applyAlignment="1" applyProtection="1">
      <alignment vertical="center" wrapText="1"/>
      <protection locked="0"/>
    </xf>
    <xf numFmtId="0" fontId="4" fillId="0" borderId="17" xfId="54" applyFont="1" applyFill="1" applyBorder="1" applyAlignment="1" applyProtection="1">
      <alignment vertical="center" wrapText="1"/>
      <protection locked="0"/>
    </xf>
    <xf numFmtId="0" fontId="59" fillId="34" borderId="18" xfId="0" applyFont="1" applyFill="1" applyBorder="1" applyAlignment="1">
      <alignment horizontal="center" vertical="center"/>
    </xf>
    <xf numFmtId="49" fontId="57" fillId="0" borderId="18" xfId="0" applyNumberFormat="1" applyFont="1" applyBorder="1" applyAlignment="1">
      <alignment vertical="center" wrapText="1"/>
    </xf>
    <xf numFmtId="49" fontId="57" fillId="0" borderId="18" xfId="0" applyNumberFormat="1" applyFont="1" applyBorder="1" applyAlignment="1">
      <alignment horizontal="center" vertical="center" wrapText="1"/>
    </xf>
    <xf numFmtId="172" fontId="57" fillId="0" borderId="18" xfId="0" applyNumberFormat="1" applyFont="1" applyBorder="1" applyAlignment="1">
      <alignment vertical="center" wrapText="1"/>
    </xf>
    <xf numFmtId="49" fontId="7" fillId="0" borderId="19" xfId="0" applyNumberFormat="1" applyFont="1" applyBorder="1" applyAlignment="1">
      <alignment vertical="center" wrapText="1"/>
    </xf>
    <xf numFmtId="1" fontId="57" fillId="0" borderId="18" xfId="0" applyNumberFormat="1" applyFont="1" applyBorder="1" applyAlignment="1">
      <alignment horizontal="center" vertical="center" wrapText="1"/>
    </xf>
    <xf numFmtId="49" fontId="57" fillId="0" borderId="18" xfId="0" applyNumberFormat="1" applyFont="1" applyFill="1" applyBorder="1" applyAlignment="1">
      <alignment vertical="center" wrapText="1"/>
    </xf>
    <xf numFmtId="49" fontId="57" fillId="0" borderId="18" xfId="0" applyNumberFormat="1" applyFont="1" applyFill="1" applyBorder="1" applyAlignment="1">
      <alignment horizontal="center" vertical="center" wrapText="1"/>
    </xf>
    <xf numFmtId="49" fontId="7" fillId="0" borderId="18" xfId="0" applyNumberFormat="1" applyFont="1" applyBorder="1" applyAlignment="1">
      <alignment vertical="center" wrapText="1"/>
    </xf>
    <xf numFmtId="49" fontId="7" fillId="0" borderId="18"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0" borderId="0" xfId="0" applyFont="1" applyAlignment="1">
      <alignment/>
    </xf>
    <xf numFmtId="0" fontId="9" fillId="0" borderId="14"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0" xfId="0" applyFont="1" applyBorder="1" applyAlignment="1">
      <alignment/>
    </xf>
    <xf numFmtId="0" fontId="9" fillId="0" borderId="13" xfId="0" applyFont="1" applyBorder="1" applyAlignment="1">
      <alignment/>
    </xf>
    <xf numFmtId="0" fontId="9" fillId="0" borderId="0" xfId="0" applyFont="1" applyBorder="1" applyAlignment="1">
      <alignment/>
    </xf>
    <xf numFmtId="0" fontId="7" fillId="0" borderId="0" xfId="0" applyFont="1" applyBorder="1" applyAlignment="1">
      <alignment/>
    </xf>
    <xf numFmtId="0" fontId="7" fillId="0" borderId="11" xfId="0" applyFont="1" applyBorder="1" applyAlignment="1">
      <alignment/>
    </xf>
    <xf numFmtId="0" fontId="4" fillId="35" borderId="18" xfId="0" applyFont="1" applyFill="1" applyBorder="1" applyAlignment="1">
      <alignment horizontal="center" vertical="center" wrapText="1"/>
    </xf>
    <xf numFmtId="0" fontId="4" fillId="36" borderId="18" xfId="0" applyFont="1" applyFill="1" applyBorder="1" applyAlignment="1">
      <alignment horizontal="center" vertical="center"/>
    </xf>
    <xf numFmtId="49" fontId="7" fillId="0" borderId="18" xfId="0" applyNumberFormat="1" applyFont="1" applyFill="1" applyBorder="1" applyAlignment="1">
      <alignment horizontal="left" vertical="center" wrapText="1"/>
    </xf>
    <xf numFmtId="49" fontId="7" fillId="0" borderId="18" xfId="0" applyNumberFormat="1" applyFont="1" applyFill="1" applyBorder="1" applyAlignment="1">
      <alignment horizontal="center" vertical="center" wrapText="1"/>
    </xf>
    <xf numFmtId="9" fontId="7" fillId="0" borderId="18" xfId="0" applyNumberFormat="1" applyFont="1" applyFill="1" applyBorder="1" applyAlignment="1">
      <alignment horizontal="center" vertical="center"/>
    </xf>
    <xf numFmtId="0" fontId="7" fillId="37" borderId="18" xfId="0" applyFont="1" applyFill="1" applyBorder="1" applyAlignment="1">
      <alignment horizontal="center" vertical="center" wrapText="1"/>
    </xf>
    <xf numFmtId="172" fontId="7" fillId="0" borderId="18" xfId="0" applyNumberFormat="1" applyFont="1" applyFill="1" applyBorder="1" applyAlignment="1">
      <alignment horizontal="center" vertical="center" wrapText="1"/>
    </xf>
    <xf numFmtId="0" fontId="7" fillId="0" borderId="0" xfId="0" applyFont="1" applyFill="1" applyAlignment="1">
      <alignment horizontal="center"/>
    </xf>
    <xf numFmtId="172" fontId="7" fillId="0" borderId="18" xfId="0" applyNumberFormat="1" applyFont="1" applyBorder="1" applyAlignment="1">
      <alignment vertical="center" wrapText="1"/>
    </xf>
    <xf numFmtId="0" fontId="7" fillId="0" borderId="18" xfId="0" applyFont="1" applyBorder="1" applyAlignment="1">
      <alignment vertical="center" wrapText="1"/>
    </xf>
    <xf numFmtId="49" fontId="7" fillId="0" borderId="19" xfId="0" applyNumberFormat="1" applyFont="1" applyFill="1" applyBorder="1" applyAlignment="1">
      <alignment horizontal="left" vertical="center" wrapText="1"/>
    </xf>
    <xf numFmtId="0" fontId="7" fillId="37" borderId="18" xfId="0" applyFont="1" applyFill="1" applyBorder="1" applyAlignment="1">
      <alignment vertical="center" wrapText="1"/>
    </xf>
    <xf numFmtId="172" fontId="7" fillId="0" borderId="18" xfId="0" applyNumberFormat="1" applyFont="1" applyFill="1" applyBorder="1" applyAlignment="1">
      <alignment/>
    </xf>
    <xf numFmtId="172" fontId="7" fillId="0" borderId="18" xfId="0" applyNumberFormat="1" applyFont="1" applyFill="1" applyBorder="1" applyAlignment="1">
      <alignment vertical="center" wrapText="1"/>
    </xf>
    <xf numFmtId="0" fontId="7" fillId="0" borderId="0" xfId="0" applyFont="1" applyFill="1" applyAlignment="1">
      <alignment/>
    </xf>
    <xf numFmtId="49"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49" fontId="7" fillId="0" borderId="18" xfId="0" applyNumberFormat="1" applyFont="1" applyFill="1" applyBorder="1" applyAlignment="1">
      <alignment vertical="center" wrapText="1"/>
    </xf>
    <xf numFmtId="0" fontId="7" fillId="0" borderId="18" xfId="0" applyFont="1" applyFill="1" applyBorder="1" applyAlignment="1">
      <alignment vertical="center" wrapText="1"/>
    </xf>
    <xf numFmtId="49" fontId="7" fillId="0" borderId="19" xfId="56"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8" xfId="0" applyFont="1" applyFill="1" applyBorder="1" applyAlignment="1">
      <alignment horizontal="center"/>
    </xf>
    <xf numFmtId="49" fontId="7" fillId="0" borderId="19" xfId="0" applyNumberFormat="1" applyFont="1" applyFill="1" applyBorder="1" applyAlignment="1">
      <alignment vertical="center" wrapText="1"/>
    </xf>
    <xf numFmtId="0" fontId="7" fillId="0" borderId="0" xfId="0" applyFont="1" applyAlignment="1">
      <alignment vertical="center"/>
    </xf>
    <xf numFmtId="172" fontId="7" fillId="0" borderId="20" xfId="0" applyNumberFormat="1" applyFont="1" applyFill="1" applyBorder="1" applyAlignment="1">
      <alignment horizontal="center" vertical="center" wrapText="1"/>
    </xf>
    <xf numFmtId="0" fontId="7" fillId="38" borderId="18" xfId="0" applyFont="1" applyFill="1" applyBorder="1" applyAlignment="1">
      <alignment/>
    </xf>
    <xf numFmtId="0" fontId="4" fillId="38" borderId="18" xfId="0" applyFont="1" applyFill="1" applyBorder="1" applyAlignment="1">
      <alignment vertical="center" wrapText="1"/>
    </xf>
    <xf numFmtId="49" fontId="7" fillId="0" borderId="19" xfId="0" applyNumberFormat="1" applyFont="1" applyFill="1" applyBorder="1" applyAlignment="1">
      <alignment horizontal="center" vertical="center" wrapText="1"/>
    </xf>
    <xf numFmtId="0" fontId="9" fillId="0" borderId="12" xfId="0" applyFont="1" applyBorder="1" applyAlignment="1">
      <alignment horizontal="center"/>
    </xf>
    <xf numFmtId="0" fontId="9" fillId="0" borderId="0" xfId="0" applyFont="1" applyBorder="1" applyAlignment="1">
      <alignment horizontal="center"/>
    </xf>
    <xf numFmtId="178" fontId="7" fillId="0" borderId="18" xfId="0" applyNumberFormat="1" applyFont="1" applyBorder="1" applyAlignment="1">
      <alignment vertical="center" wrapText="1"/>
    </xf>
    <xf numFmtId="178" fontId="7" fillId="0" borderId="18" xfId="0" applyNumberFormat="1" applyFont="1" applyBorder="1" applyAlignment="1">
      <alignment vertical="center"/>
    </xf>
    <xf numFmtId="0" fontId="7" fillId="0" borderId="18" xfId="0" applyFont="1" applyBorder="1" applyAlignment="1">
      <alignment vertical="center"/>
    </xf>
    <xf numFmtId="9" fontId="7" fillId="0" borderId="19" xfId="56" applyFont="1" applyFill="1" applyBorder="1" applyAlignment="1">
      <alignment horizontal="center" vertical="center" wrapText="1"/>
    </xf>
    <xf numFmtId="172" fontId="7" fillId="0" borderId="19" xfId="0" applyNumberFormat="1" applyFont="1" applyBorder="1" applyAlignment="1">
      <alignment horizontal="right" vertical="center" wrapText="1"/>
    </xf>
    <xf numFmtId="178" fontId="7" fillId="0" borderId="18" xfId="0" applyNumberFormat="1" applyFont="1" applyFill="1" applyBorder="1" applyAlignment="1">
      <alignment/>
    </xf>
    <xf numFmtId="0" fontId="7" fillId="38" borderId="18" xfId="0" applyFont="1" applyFill="1" applyBorder="1" applyAlignment="1">
      <alignment horizontal="center"/>
    </xf>
    <xf numFmtId="178" fontId="4" fillId="38" borderId="18" xfId="0" applyNumberFormat="1" applyFont="1" applyFill="1" applyBorder="1" applyAlignment="1">
      <alignment/>
    </xf>
    <xf numFmtId="0" fontId="7" fillId="0" borderId="0" xfId="0" applyFont="1" applyAlignment="1">
      <alignment horizontal="center"/>
    </xf>
    <xf numFmtId="9" fontId="7" fillId="0" borderId="18" xfId="0" applyNumberFormat="1" applyFont="1" applyFill="1" applyBorder="1" applyAlignment="1">
      <alignment horizontal="center" vertical="center" wrapText="1"/>
    </xf>
    <xf numFmtId="178" fontId="7" fillId="0" borderId="18"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178" fontId="7" fillId="0" borderId="18" xfId="0" applyNumberFormat="1" applyFont="1" applyFill="1" applyBorder="1" applyAlignment="1">
      <alignment vertical="center"/>
    </xf>
    <xf numFmtId="49" fontId="7" fillId="0" borderId="18" xfId="0" applyNumberFormat="1" applyFont="1" applyFill="1" applyBorder="1" applyAlignment="1" applyProtection="1">
      <alignment horizontal="left" vertical="center" wrapText="1"/>
      <protection locked="0"/>
    </xf>
    <xf numFmtId="49" fontId="7" fillId="0" borderId="18" xfId="0" applyNumberFormat="1" applyFont="1" applyFill="1" applyBorder="1" applyAlignment="1" applyProtection="1">
      <alignment vertical="center" wrapText="1"/>
      <protection locked="0"/>
    </xf>
    <xf numFmtId="49" fontId="7" fillId="0" borderId="18" xfId="0" applyNumberFormat="1" applyFont="1" applyFill="1" applyBorder="1" applyAlignment="1" applyProtection="1">
      <alignment horizontal="center" vertical="center" wrapText="1"/>
      <protection locked="0"/>
    </xf>
    <xf numFmtId="49" fontId="8" fillId="0" borderId="18" xfId="0" applyNumberFormat="1" applyFont="1" applyFill="1" applyBorder="1" applyAlignment="1">
      <alignment horizontal="center" vertical="center" wrapText="1"/>
    </xf>
    <xf numFmtId="9" fontId="5" fillId="38" borderId="18" xfId="56" applyFont="1" applyFill="1" applyBorder="1" applyAlignment="1">
      <alignment horizontal="center" vertical="center"/>
    </xf>
    <xf numFmtId="0" fontId="7" fillId="0" borderId="12" xfId="0" applyFont="1" applyBorder="1" applyAlignment="1">
      <alignment/>
    </xf>
    <xf numFmtId="0" fontId="7" fillId="0" borderId="10" xfId="0" applyFont="1" applyBorder="1" applyAlignment="1">
      <alignment/>
    </xf>
    <xf numFmtId="0" fontId="58" fillId="0" borderId="13" xfId="0" applyFont="1" applyBorder="1" applyAlignment="1">
      <alignment vertical="center"/>
    </xf>
    <xf numFmtId="172" fontId="7" fillId="0" borderId="18" xfId="0" applyNumberFormat="1" applyFont="1" applyFill="1" applyBorder="1" applyAlignment="1">
      <alignment horizontal="right" vertical="center" wrapText="1"/>
    </xf>
    <xf numFmtId="0" fontId="7" fillId="0" borderId="18" xfId="0" applyFont="1" applyFill="1" applyBorder="1" applyAlignment="1">
      <alignment horizontal="left" vertical="center" wrapText="1"/>
    </xf>
    <xf numFmtId="0" fontId="7" fillId="0" borderId="18" xfId="0" applyFont="1" applyBorder="1" applyAlignment="1">
      <alignment horizontal="left" vertical="center" wrapText="1"/>
    </xf>
    <xf numFmtId="0" fontId="7" fillId="37" borderId="19" xfId="0" applyFont="1" applyFill="1" applyBorder="1" applyAlignment="1">
      <alignment vertical="center" wrapText="1"/>
    </xf>
    <xf numFmtId="0" fontId="7" fillId="0" borderId="19" xfId="0" applyFont="1" applyBorder="1" applyAlignment="1">
      <alignment vertical="center" wrapText="1"/>
    </xf>
    <xf numFmtId="49" fontId="7" fillId="0" borderId="18" xfId="56" applyNumberFormat="1" applyFont="1" applyFill="1" applyBorder="1" applyAlignment="1">
      <alignment horizontal="center" vertical="center" wrapText="1"/>
    </xf>
    <xf numFmtId="49" fontId="57" fillId="39" borderId="18" xfId="0" applyNumberFormat="1" applyFont="1" applyFill="1" applyBorder="1" applyAlignment="1">
      <alignment vertical="center" wrapText="1"/>
    </xf>
    <xf numFmtId="49" fontId="57" fillId="39" borderId="18" xfId="0" applyNumberFormat="1" applyFont="1" applyFill="1" applyBorder="1" applyAlignment="1">
      <alignment horizontal="center" vertical="center" wrapText="1"/>
    </xf>
    <xf numFmtId="9" fontId="57" fillId="0" borderId="18" xfId="56" applyFont="1" applyBorder="1" applyAlignment="1">
      <alignment horizontal="center" vertical="center" wrapText="1"/>
    </xf>
    <xf numFmtId="49" fontId="7" fillId="0" borderId="19" xfId="0" applyNumberFormat="1" applyFont="1" applyBorder="1" applyAlignment="1">
      <alignment horizontal="left" vertical="center" wrapText="1"/>
    </xf>
    <xf numFmtId="0" fontId="57" fillId="0" borderId="18" xfId="0" applyFont="1" applyFill="1" applyBorder="1" applyAlignment="1">
      <alignment vertical="center" wrapText="1"/>
    </xf>
    <xf numFmtId="178" fontId="57" fillId="0" borderId="18" xfId="0" applyNumberFormat="1" applyFont="1" applyBorder="1" applyAlignment="1">
      <alignment vertical="center"/>
    </xf>
    <xf numFmtId="178" fontId="57" fillId="0" borderId="18" xfId="0" applyNumberFormat="1" applyFont="1" applyBorder="1" applyAlignment="1">
      <alignment vertical="center" wrapText="1"/>
    </xf>
    <xf numFmtId="49" fontId="57" fillId="0" borderId="19" xfId="0" applyNumberFormat="1" applyFont="1" applyBorder="1" applyAlignment="1">
      <alignment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vertical="center" wrapText="1"/>
    </xf>
    <xf numFmtId="1" fontId="7" fillId="0" borderId="18" xfId="0" applyNumberFormat="1" applyFont="1" applyBorder="1" applyAlignment="1">
      <alignment horizontal="center" vertical="center" wrapText="1"/>
    </xf>
    <xf numFmtId="0" fontId="8" fillId="0" borderId="18" xfId="0" applyFont="1" applyFill="1" applyBorder="1" applyAlignment="1">
      <alignment vertical="center" wrapText="1"/>
    </xf>
    <xf numFmtId="49" fontId="8" fillId="0" borderId="19"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0" fontId="60" fillId="0" borderId="18" xfId="0" applyFont="1" applyBorder="1" applyAlignment="1">
      <alignment vertical="center" wrapText="1"/>
    </xf>
    <xf numFmtId="178" fontId="57" fillId="0" borderId="0" xfId="0" applyNumberFormat="1" applyFont="1" applyAlignment="1">
      <alignment/>
    </xf>
    <xf numFmtId="9" fontId="8" fillId="0" borderId="18" xfId="0" applyNumberFormat="1" applyFont="1" applyFill="1" applyBorder="1" applyAlignment="1">
      <alignment horizontal="center" vertical="center"/>
    </xf>
    <xf numFmtId="172" fontId="4" fillId="0" borderId="18" xfId="0" applyNumberFormat="1" applyFont="1" applyFill="1" applyBorder="1" applyAlignment="1">
      <alignment vertical="center" wrapText="1"/>
    </xf>
    <xf numFmtId="172" fontId="4" fillId="0" borderId="18" xfId="0" applyNumberFormat="1" applyFont="1" applyBorder="1" applyAlignment="1">
      <alignment vertical="center" wrapText="1"/>
    </xf>
    <xf numFmtId="172" fontId="59" fillId="0" borderId="18" xfId="0" applyNumberFormat="1" applyFont="1" applyBorder="1" applyAlignment="1">
      <alignment vertical="center" wrapText="1"/>
    </xf>
    <xf numFmtId="178" fontId="0" fillId="0" borderId="18" xfId="0" applyNumberFormat="1" applyBorder="1" applyAlignment="1">
      <alignment vertical="center"/>
    </xf>
    <xf numFmtId="172" fontId="4" fillId="0" borderId="19" xfId="0" applyNumberFormat="1" applyFont="1" applyBorder="1" applyAlignment="1">
      <alignment horizontal="right" vertical="center" wrapText="1"/>
    </xf>
    <xf numFmtId="172" fontId="4" fillId="0" borderId="18" xfId="0" applyNumberFormat="1" applyFont="1" applyFill="1" applyBorder="1" applyAlignment="1">
      <alignment horizontal="right" vertical="center" wrapText="1"/>
    </xf>
    <xf numFmtId="172" fontId="4" fillId="0" borderId="20" xfId="0" applyNumberFormat="1" applyFont="1" applyFill="1" applyBorder="1" applyAlignment="1">
      <alignment horizontal="right" vertical="center" wrapText="1"/>
    </xf>
    <xf numFmtId="172" fontId="7" fillId="0" borderId="18" xfId="0" applyNumberFormat="1" applyFont="1" applyFill="1" applyBorder="1" applyAlignment="1">
      <alignment horizontal="right" vertical="center"/>
    </xf>
    <xf numFmtId="178" fontId="59" fillId="0" borderId="18" xfId="0" applyNumberFormat="1" applyFont="1" applyBorder="1" applyAlignment="1">
      <alignment vertical="center" wrapText="1"/>
    </xf>
    <xf numFmtId="0" fontId="0" fillId="0" borderId="0" xfId="0" applyAlignment="1">
      <alignment vertical="center"/>
    </xf>
    <xf numFmtId="0" fontId="12" fillId="0" borderId="0" xfId="0" applyFont="1" applyAlignment="1">
      <alignment vertical="center"/>
    </xf>
    <xf numFmtId="0" fontId="5" fillId="0" borderId="12" xfId="54" applyFont="1" applyFill="1" applyBorder="1" applyAlignment="1" applyProtection="1">
      <alignment vertical="center" wrapText="1"/>
      <protection locked="0"/>
    </xf>
    <xf numFmtId="0" fontId="5" fillId="0" borderId="15" xfId="54" applyFont="1" applyFill="1" applyBorder="1" applyAlignment="1" applyProtection="1">
      <alignment vertical="center" wrapText="1"/>
      <protection locked="0"/>
    </xf>
    <xf numFmtId="0" fontId="8" fillId="0" borderId="0" xfId="0" applyFont="1" applyAlignment="1">
      <alignment/>
    </xf>
    <xf numFmtId="0" fontId="5" fillId="0" borderId="0" xfId="54" applyFont="1" applyFill="1" applyBorder="1" applyAlignment="1" applyProtection="1">
      <alignment vertical="center" wrapText="1"/>
      <protection locked="0"/>
    </xf>
    <xf numFmtId="0" fontId="5" fillId="0" borderId="10" xfId="54" applyFont="1" applyFill="1" applyBorder="1" applyAlignment="1" applyProtection="1">
      <alignment vertical="center" wrapText="1"/>
      <protection locked="0"/>
    </xf>
    <xf numFmtId="0" fontId="5" fillId="0" borderId="16" xfId="54" applyFont="1" applyFill="1" applyBorder="1" applyAlignment="1" applyProtection="1">
      <alignment vertical="center" wrapText="1"/>
      <protection locked="0"/>
    </xf>
    <xf numFmtId="0" fontId="5" fillId="0" borderId="17" xfId="54" applyFont="1" applyFill="1" applyBorder="1" applyAlignment="1" applyProtection="1">
      <alignment vertical="center" wrapText="1"/>
      <protection locked="0"/>
    </xf>
    <xf numFmtId="0" fontId="13" fillId="0" borderId="14" xfId="0" applyFont="1" applyBorder="1" applyAlignment="1">
      <alignment/>
    </xf>
    <xf numFmtId="0" fontId="13" fillId="0" borderId="12" xfId="0" applyFont="1" applyBorder="1" applyAlignment="1">
      <alignment/>
    </xf>
    <xf numFmtId="0" fontId="13" fillId="0" borderId="0" xfId="0" applyFont="1" applyBorder="1" applyAlignment="1">
      <alignment/>
    </xf>
    <xf numFmtId="0" fontId="13" fillId="0" borderId="10" xfId="0" applyFont="1" applyBorder="1" applyAlignment="1">
      <alignment/>
    </xf>
    <xf numFmtId="0" fontId="13" fillId="0" borderId="13" xfId="0" applyFont="1" applyBorder="1" applyAlignment="1">
      <alignment/>
    </xf>
    <xf numFmtId="0" fontId="13" fillId="0" borderId="0" xfId="0" applyFont="1" applyBorder="1" applyAlignment="1">
      <alignment/>
    </xf>
    <xf numFmtId="0" fontId="8" fillId="0" borderId="0" xfId="0" applyFont="1" applyBorder="1" applyAlignment="1">
      <alignment/>
    </xf>
    <xf numFmtId="0" fontId="8" fillId="0" borderId="11" xfId="0" applyFont="1" applyBorder="1" applyAlignment="1">
      <alignment/>
    </xf>
    <xf numFmtId="0" fontId="5" fillId="35" borderId="18" xfId="0" applyFont="1" applyFill="1" applyBorder="1" applyAlignment="1">
      <alignment horizontal="center" vertical="center" wrapText="1"/>
    </xf>
    <xf numFmtId="0" fontId="5" fillId="36" borderId="18" xfId="0" applyFont="1" applyFill="1" applyBorder="1" applyAlignment="1">
      <alignment horizontal="center" vertical="center"/>
    </xf>
    <xf numFmtId="49" fontId="8" fillId="0" borderId="19" xfId="56" applyNumberFormat="1" applyFont="1" applyBorder="1" applyAlignment="1">
      <alignment horizontal="center" vertical="center" wrapText="1"/>
    </xf>
    <xf numFmtId="49" fontId="8" fillId="0" borderId="18" xfId="0" applyNumberFormat="1" applyFont="1" applyBorder="1" applyAlignment="1">
      <alignment vertical="center" wrapText="1"/>
    </xf>
    <xf numFmtId="0" fontId="8" fillId="37" borderId="18" xfId="0" applyFont="1" applyFill="1" applyBorder="1" applyAlignment="1">
      <alignment vertical="center" wrapText="1"/>
    </xf>
    <xf numFmtId="172" fontId="8" fillId="0" borderId="18" xfId="0" applyNumberFormat="1" applyFont="1" applyBorder="1" applyAlignment="1">
      <alignment vertical="center" wrapText="1"/>
    </xf>
    <xf numFmtId="172" fontId="5" fillId="0" borderId="18" xfId="0" applyNumberFormat="1" applyFont="1" applyBorder="1" applyAlignment="1">
      <alignment vertical="center" wrapText="1"/>
    </xf>
    <xf numFmtId="49" fontId="8" fillId="0" borderId="19" xfId="0" applyNumberFormat="1" applyFont="1" applyBorder="1" applyAlignment="1">
      <alignment vertical="top" wrapText="1"/>
    </xf>
    <xf numFmtId="172" fontId="5" fillId="0" borderId="18" xfId="0" applyNumberFormat="1" applyFont="1" applyFill="1" applyBorder="1" applyAlignment="1">
      <alignment vertical="center" wrapText="1"/>
    </xf>
    <xf numFmtId="49" fontId="8" fillId="0" borderId="19" xfId="0" applyNumberFormat="1" applyFont="1" applyFill="1" applyBorder="1" applyAlignment="1">
      <alignment vertical="top" wrapText="1"/>
    </xf>
    <xf numFmtId="172" fontId="8" fillId="0" borderId="18" xfId="0" applyNumberFormat="1" applyFont="1" applyFill="1" applyBorder="1" applyAlignment="1">
      <alignment vertical="center" wrapText="1"/>
    </xf>
    <xf numFmtId="0" fontId="8" fillId="0" borderId="0" xfId="0" applyFont="1" applyFill="1" applyAlignment="1">
      <alignment/>
    </xf>
    <xf numFmtId="49" fontId="8" fillId="0" borderId="19" xfId="0" applyNumberFormat="1" applyFont="1" applyFill="1" applyBorder="1" applyAlignment="1">
      <alignment horizontal="center" vertical="center" wrapText="1"/>
    </xf>
    <xf numFmtId="49" fontId="8" fillId="0" borderId="19" xfId="0" applyNumberFormat="1" applyFont="1" applyFill="1" applyBorder="1" applyAlignment="1">
      <alignment vertical="center" wrapText="1"/>
    </xf>
    <xf numFmtId="3" fontId="8" fillId="0" borderId="18" xfId="0" applyNumberFormat="1" applyFont="1" applyBorder="1" applyAlignment="1">
      <alignment vertical="center" wrapText="1"/>
    </xf>
    <xf numFmtId="3" fontId="8" fillId="0" borderId="18" xfId="0" applyNumberFormat="1" applyFont="1" applyFill="1" applyBorder="1" applyAlignment="1">
      <alignment horizontal="right" vertical="center" wrapText="1"/>
    </xf>
    <xf numFmtId="0" fontId="8" fillId="0" borderId="18" xfId="0" applyFont="1" applyFill="1" applyBorder="1" applyAlignment="1">
      <alignment horizontal="justify" vertical="top" wrapText="1"/>
    </xf>
    <xf numFmtId="10" fontId="8" fillId="0" borderId="18" xfId="0" applyNumberFormat="1" applyFont="1" applyFill="1" applyBorder="1" applyAlignment="1">
      <alignment horizontal="center" vertical="center" wrapText="1"/>
    </xf>
    <xf numFmtId="178" fontId="8" fillId="0" borderId="18" xfId="0" applyNumberFormat="1" applyFont="1" applyBorder="1" applyAlignment="1">
      <alignment vertical="center" wrapText="1"/>
    </xf>
    <xf numFmtId="0" fontId="8" fillId="40" borderId="18" xfId="0" applyFont="1" applyFill="1" applyBorder="1" applyAlignment="1">
      <alignment vertical="center" wrapText="1"/>
    </xf>
    <xf numFmtId="3" fontId="8" fillId="0" borderId="18" xfId="49" applyNumberFormat="1" applyFont="1" applyFill="1" applyBorder="1" applyAlignment="1">
      <alignment horizontal="center" vertical="center" wrapText="1"/>
    </xf>
    <xf numFmtId="0" fontId="5" fillId="38" borderId="18" xfId="0" applyFont="1" applyFill="1" applyBorder="1" applyAlignment="1">
      <alignment horizontal="center" vertical="center"/>
    </xf>
    <xf numFmtId="0" fontId="8" fillId="38" borderId="18" xfId="0" applyFont="1" applyFill="1" applyBorder="1" applyAlignment="1">
      <alignment vertical="center"/>
    </xf>
    <xf numFmtId="172" fontId="5" fillId="38" borderId="18" xfId="0" applyNumberFormat="1" applyFont="1" applyFill="1" applyBorder="1" applyAlignment="1">
      <alignment vertical="center"/>
    </xf>
    <xf numFmtId="172" fontId="8" fillId="0" borderId="0" xfId="0" applyNumberFormat="1" applyFont="1" applyAlignment="1">
      <alignment/>
    </xf>
    <xf numFmtId="49" fontId="8" fillId="0" borderId="18" xfId="0" applyNumberFormat="1" applyFont="1" applyFill="1" applyBorder="1" applyAlignment="1">
      <alignment horizontal="left" vertical="center" wrapText="1"/>
    </xf>
    <xf numFmtId="0" fontId="7" fillId="0" borderId="18" xfId="0" applyFont="1" applyFill="1" applyBorder="1" applyAlignment="1">
      <alignment horizontal="center" vertical="center" wrapText="1"/>
    </xf>
    <xf numFmtId="0" fontId="0" fillId="0" borderId="18" xfId="0" applyBorder="1" applyAlignment="1">
      <alignment horizontal="center" vertical="center"/>
    </xf>
    <xf numFmtId="9" fontId="56" fillId="0" borderId="18" xfId="0" applyNumberFormat="1" applyFont="1" applyBorder="1" applyAlignment="1">
      <alignment horizontal="center" vertical="center"/>
    </xf>
    <xf numFmtId="178" fontId="0" fillId="0" borderId="0" xfId="0" applyNumberFormat="1" applyAlignment="1">
      <alignment vertical="center"/>
    </xf>
    <xf numFmtId="178" fontId="0" fillId="0" borderId="0" xfId="0" applyNumberFormat="1" applyAlignment="1">
      <alignment/>
    </xf>
    <xf numFmtId="178" fontId="4" fillId="0" borderId="18" xfId="0" applyNumberFormat="1" applyFont="1" applyBorder="1" applyAlignment="1">
      <alignment vertical="center" wrapText="1"/>
    </xf>
    <xf numFmtId="178" fontId="5" fillId="0" borderId="18" xfId="0" applyNumberFormat="1" applyFont="1" applyFill="1" applyBorder="1" applyAlignment="1">
      <alignment vertical="center" wrapText="1"/>
    </xf>
    <xf numFmtId="178" fontId="8" fillId="0" borderId="18" xfId="0" applyNumberFormat="1" applyFont="1" applyFill="1" applyBorder="1" applyAlignment="1">
      <alignment vertical="center" wrapText="1"/>
    </xf>
    <xf numFmtId="9" fontId="8" fillId="0" borderId="18" xfId="56" applyFont="1" applyBorder="1" applyAlignment="1" applyProtection="1">
      <alignment horizontal="center" vertical="center" wrapText="1"/>
      <protection locked="0"/>
    </xf>
    <xf numFmtId="3" fontId="8" fillId="0" borderId="18" xfId="0" applyNumberFormat="1" applyFont="1" applyBorder="1" applyAlignment="1">
      <alignment vertical="center"/>
    </xf>
    <xf numFmtId="0" fontId="8" fillId="0" borderId="18" xfId="0" applyFont="1" applyBorder="1" applyAlignment="1">
      <alignment vertical="center"/>
    </xf>
    <xf numFmtId="0" fontId="8" fillId="0" borderId="18" xfId="0" applyFont="1" applyFill="1" applyBorder="1" applyAlignment="1">
      <alignment vertical="center"/>
    </xf>
    <xf numFmtId="179" fontId="8" fillId="0" borderId="18" xfId="49" applyNumberFormat="1" applyFont="1" applyFill="1" applyBorder="1" applyAlignment="1">
      <alignment vertical="center"/>
    </xf>
    <xf numFmtId="0" fontId="57" fillId="0" borderId="18" xfId="0" applyFont="1" applyBorder="1" applyAlignment="1">
      <alignment vertical="center"/>
    </xf>
    <xf numFmtId="0" fontId="4" fillId="38" borderId="18" xfId="0" applyFont="1" applyFill="1" applyBorder="1" applyAlignment="1">
      <alignment horizontal="center" vertical="center"/>
    </xf>
    <xf numFmtId="0" fontId="7" fillId="38" borderId="18" xfId="0" applyFont="1" applyFill="1" applyBorder="1" applyAlignment="1">
      <alignment vertical="center"/>
    </xf>
    <xf numFmtId="172" fontId="57" fillId="0" borderId="18" xfId="0" applyNumberFormat="1" applyFont="1" applyFill="1" applyBorder="1" applyAlignment="1">
      <alignment vertical="center" wrapText="1"/>
    </xf>
    <xf numFmtId="172" fontId="59" fillId="0" borderId="18" xfId="0" applyNumberFormat="1" applyFont="1" applyFill="1" applyBorder="1" applyAlignment="1">
      <alignment vertical="center" wrapText="1"/>
    </xf>
    <xf numFmtId="0" fontId="57" fillId="0" borderId="0" xfId="0" applyFont="1" applyFill="1" applyAlignment="1">
      <alignment/>
    </xf>
    <xf numFmtId="172" fontId="7" fillId="0" borderId="18" xfId="0" applyNumberFormat="1" applyFont="1" applyBorder="1" applyAlignment="1">
      <alignment horizontal="right" vertical="center" wrapText="1"/>
    </xf>
    <xf numFmtId="0" fontId="57" fillId="0" borderId="18" xfId="0" applyFont="1" applyFill="1" applyBorder="1" applyAlignment="1">
      <alignment vertical="center"/>
    </xf>
    <xf numFmtId="0" fontId="7" fillId="0" borderId="0" xfId="0" applyFont="1" applyFill="1" applyAlignment="1">
      <alignment vertical="center"/>
    </xf>
    <xf numFmtId="0" fontId="12" fillId="0" borderId="0" xfId="0" applyFont="1" applyFill="1" applyAlignment="1">
      <alignment vertical="center"/>
    </xf>
    <xf numFmtId="0" fontId="0" fillId="0" borderId="18" xfId="0" applyBorder="1" applyAlignment="1">
      <alignment vertical="center"/>
    </xf>
    <xf numFmtId="172" fontId="7" fillId="0" borderId="18" xfId="0" applyNumberFormat="1" applyFont="1" applyFill="1" applyBorder="1" applyAlignment="1">
      <alignment vertical="center"/>
    </xf>
    <xf numFmtId="49" fontId="8" fillId="39" borderId="18" xfId="0" applyNumberFormat="1" applyFont="1" applyFill="1" applyBorder="1" applyAlignment="1">
      <alignment vertical="center" wrapText="1"/>
    </xf>
    <xf numFmtId="49" fontId="8" fillId="39" borderId="18" xfId="0" applyNumberFormat="1" applyFont="1" applyFill="1" applyBorder="1" applyAlignment="1">
      <alignment horizontal="center" vertical="center" wrapText="1"/>
    </xf>
    <xf numFmtId="0" fontId="7" fillId="5" borderId="18" xfId="0" applyFont="1" applyFill="1" applyBorder="1" applyAlignment="1">
      <alignment vertical="center" wrapText="1"/>
    </xf>
    <xf numFmtId="0" fontId="57" fillId="41" borderId="18" xfId="0" applyFont="1" applyFill="1" applyBorder="1" applyAlignment="1">
      <alignment vertical="center" wrapText="1"/>
    </xf>
    <xf numFmtId="0" fontId="60" fillId="0" borderId="18" xfId="0" applyFont="1" applyFill="1" applyBorder="1" applyAlignment="1">
      <alignment vertical="center" wrapText="1"/>
    </xf>
    <xf numFmtId="49" fontId="8" fillId="0" borderId="19" xfId="0" applyNumberFormat="1" applyFont="1" applyFill="1" applyBorder="1" applyAlignment="1">
      <alignment horizontal="left" vertical="center" wrapText="1"/>
    </xf>
    <xf numFmtId="9" fontId="57" fillId="0" borderId="19" xfId="56" applyNumberFormat="1" applyFont="1" applyBorder="1" applyAlignment="1">
      <alignment horizontal="center" vertical="center" wrapText="1"/>
    </xf>
    <xf numFmtId="9" fontId="57" fillId="0" borderId="20" xfId="56" applyNumberFormat="1" applyFont="1" applyBorder="1" applyAlignment="1">
      <alignment horizontal="center" vertical="center" wrapText="1"/>
    </xf>
    <xf numFmtId="49" fontId="57" fillId="0" borderId="19" xfId="0" applyNumberFormat="1" applyFont="1" applyBorder="1" applyAlignment="1">
      <alignment horizontal="center" vertical="center" wrapText="1"/>
    </xf>
    <xf numFmtId="0" fontId="59" fillId="33" borderId="18" xfId="0" applyFont="1" applyFill="1" applyBorder="1" applyAlignment="1">
      <alignment horizontal="center" vertical="center" wrapText="1"/>
    </xf>
    <xf numFmtId="172" fontId="5" fillId="0" borderId="21" xfId="0" applyNumberFormat="1" applyFont="1" applyBorder="1" applyAlignment="1">
      <alignment vertical="center" wrapText="1"/>
    </xf>
    <xf numFmtId="0" fontId="9" fillId="0" borderId="12" xfId="0" applyFont="1" applyBorder="1" applyAlignment="1">
      <alignment vertical="center"/>
    </xf>
    <xf numFmtId="0" fontId="9" fillId="0" borderId="0" xfId="0" applyFont="1" applyBorder="1" applyAlignment="1">
      <alignment vertical="center"/>
    </xf>
    <xf numFmtId="0" fontId="7" fillId="39" borderId="18" xfId="0" applyFont="1" applyFill="1" applyBorder="1" applyAlignment="1">
      <alignment horizontal="center" vertical="center"/>
    </xf>
    <xf numFmtId="49" fontId="7" fillId="39" borderId="18" xfId="0" applyNumberFormat="1" applyFont="1" applyFill="1" applyBorder="1" applyAlignment="1">
      <alignment horizontal="center" vertical="center" wrapText="1"/>
    </xf>
    <xf numFmtId="1" fontId="8" fillId="39" borderId="18" xfId="0" applyNumberFormat="1" applyFont="1" applyFill="1" applyBorder="1" applyAlignment="1">
      <alignment horizontal="center" vertical="center" wrapText="1"/>
    </xf>
    <xf numFmtId="9" fontId="8" fillId="39" borderId="18" xfId="0" applyNumberFormat="1" applyFont="1" applyFill="1" applyBorder="1" applyAlignment="1">
      <alignment horizontal="center" vertical="center" wrapText="1"/>
    </xf>
    <xf numFmtId="9" fontId="8" fillId="39" borderId="18" xfId="56" applyFont="1" applyFill="1" applyBorder="1" applyAlignment="1">
      <alignment horizontal="center" vertical="center" wrapText="1"/>
    </xf>
    <xf numFmtId="0" fontId="7" fillId="39" borderId="18" xfId="0" applyFont="1" applyFill="1" applyBorder="1" applyAlignment="1">
      <alignment vertical="center" wrapText="1"/>
    </xf>
    <xf numFmtId="178" fontId="7" fillId="39" borderId="18" xfId="0" applyNumberFormat="1" applyFont="1" applyFill="1" applyBorder="1" applyAlignment="1">
      <alignment vertical="center" wrapText="1"/>
    </xf>
    <xf numFmtId="9" fontId="57" fillId="39" borderId="18" xfId="56" applyFont="1" applyFill="1" applyBorder="1" applyAlignment="1">
      <alignment horizontal="center" vertical="center" wrapText="1"/>
    </xf>
    <xf numFmtId="49" fontId="57" fillId="42" borderId="18" xfId="0" applyNumberFormat="1" applyFont="1" applyFill="1" applyBorder="1" applyAlignment="1">
      <alignment vertical="center" wrapText="1"/>
    </xf>
    <xf numFmtId="49" fontId="57" fillId="42" borderId="18" xfId="0" applyNumberFormat="1" applyFont="1" applyFill="1" applyBorder="1" applyAlignment="1">
      <alignment horizontal="center" vertical="center" wrapText="1"/>
    </xf>
    <xf numFmtId="49" fontId="7" fillId="39" borderId="18" xfId="0" applyNumberFormat="1" applyFont="1" applyFill="1" applyBorder="1" applyAlignment="1">
      <alignment vertical="center" wrapText="1"/>
    </xf>
    <xf numFmtId="49" fontId="7" fillId="39" borderId="19" xfId="0" applyNumberFormat="1" applyFont="1" applyFill="1" applyBorder="1" applyAlignment="1">
      <alignment horizontal="left" vertical="center" wrapText="1"/>
    </xf>
    <xf numFmtId="181" fontId="7" fillId="39" borderId="18" xfId="51" applyNumberFormat="1" applyFont="1" applyFill="1" applyBorder="1" applyAlignment="1">
      <alignment vertical="center"/>
    </xf>
    <xf numFmtId="172" fontId="4" fillId="39" borderId="18" xfId="0" applyNumberFormat="1" applyFont="1" applyFill="1" applyBorder="1" applyAlignment="1">
      <alignment vertical="center" wrapText="1"/>
    </xf>
    <xf numFmtId="9" fontId="57" fillId="39" borderId="18" xfId="56" applyNumberFormat="1" applyFont="1" applyFill="1" applyBorder="1" applyAlignment="1">
      <alignment horizontal="center" vertical="center" wrapText="1"/>
    </xf>
    <xf numFmtId="0" fontId="60" fillId="39" borderId="18" xfId="0" applyFont="1" applyFill="1" applyBorder="1" applyAlignment="1">
      <alignment vertical="center" wrapText="1"/>
    </xf>
    <xf numFmtId="0" fontId="57" fillId="0" borderId="18" xfId="0" applyFont="1" applyFill="1" applyBorder="1" applyAlignment="1">
      <alignment horizontal="center" vertical="center"/>
    </xf>
    <xf numFmtId="9" fontId="57" fillId="0" borderId="18" xfId="0" applyNumberFormat="1" applyFont="1" applyFill="1" applyBorder="1" applyAlignment="1">
      <alignment horizontal="center" vertical="center"/>
    </xf>
    <xf numFmtId="178" fontId="7" fillId="39" borderId="18" xfId="0" applyNumberFormat="1" applyFont="1" applyFill="1" applyBorder="1" applyAlignment="1">
      <alignment vertical="center"/>
    </xf>
    <xf numFmtId="49" fontId="8" fillId="39" borderId="18" xfId="0" applyNumberFormat="1" applyFont="1" applyFill="1" applyBorder="1" applyAlignment="1" applyProtection="1">
      <alignment horizontal="center" vertical="center" wrapText="1"/>
      <protection locked="0"/>
    </xf>
    <xf numFmtId="49" fontId="8" fillId="0" borderId="18" xfId="0" applyNumberFormat="1" applyFont="1" applyFill="1" applyBorder="1" applyAlignment="1" applyProtection="1">
      <alignment horizontal="center" vertical="center" wrapText="1"/>
      <protection locked="0"/>
    </xf>
    <xf numFmtId="3" fontId="8" fillId="0" borderId="18" xfId="0" applyNumberFormat="1" applyFont="1" applyBorder="1" applyAlignment="1">
      <alignment horizontal="center" vertical="center" wrapText="1"/>
    </xf>
    <xf numFmtId="178" fontId="57" fillId="0" borderId="18" xfId="0" applyNumberFormat="1" applyFont="1" applyFill="1" applyBorder="1" applyAlignment="1">
      <alignment vertical="center"/>
    </xf>
    <xf numFmtId="10" fontId="8" fillId="0" borderId="18" xfId="56" applyNumberFormat="1" applyFont="1" applyBorder="1" applyAlignment="1">
      <alignment horizontal="center" vertical="center" wrapText="1"/>
    </xf>
    <xf numFmtId="178" fontId="57" fillId="0" borderId="18" xfId="0" applyNumberFormat="1" applyFont="1" applyFill="1" applyBorder="1" applyAlignment="1">
      <alignment vertical="center" wrapText="1"/>
    </xf>
    <xf numFmtId="178" fontId="8" fillId="0" borderId="18" xfId="0" applyNumberFormat="1" applyFont="1" applyFill="1" applyBorder="1" applyAlignment="1">
      <alignment vertical="center"/>
    </xf>
    <xf numFmtId="0" fontId="8" fillId="0" borderId="18" xfId="0" applyFont="1" applyBorder="1" applyAlignment="1">
      <alignment horizontal="center" vertical="center" wrapText="1"/>
    </xf>
    <xf numFmtId="172" fontId="7" fillId="0" borderId="18" xfId="0" applyNumberFormat="1" applyFont="1" applyBorder="1" applyAlignment="1">
      <alignment horizontal="center" vertical="center" wrapText="1"/>
    </xf>
    <xf numFmtId="49" fontId="7" fillId="34" borderId="18" xfId="0" applyNumberFormat="1" applyFont="1" applyFill="1" applyBorder="1" applyAlignment="1">
      <alignment vertical="center" wrapText="1"/>
    </xf>
    <xf numFmtId="49" fontId="7" fillId="34" borderId="18" xfId="0" applyNumberFormat="1" applyFont="1" applyFill="1" applyBorder="1" applyAlignment="1">
      <alignment horizontal="center" vertical="center" wrapText="1"/>
    </xf>
    <xf numFmtId="0" fontId="7" fillId="34" borderId="18" xfId="0" applyFont="1" applyFill="1" applyBorder="1" applyAlignment="1">
      <alignment vertical="center" wrapText="1"/>
    </xf>
    <xf numFmtId="172" fontId="7" fillId="34" borderId="18" xfId="0" applyNumberFormat="1" applyFont="1" applyFill="1" applyBorder="1" applyAlignment="1">
      <alignment vertical="center" wrapText="1"/>
    </xf>
    <xf numFmtId="172" fontId="4" fillId="34" borderId="18" xfId="0" applyNumberFormat="1" applyFont="1" applyFill="1" applyBorder="1" applyAlignment="1">
      <alignment vertical="center" wrapText="1"/>
    </xf>
    <xf numFmtId="0" fontId="7" fillId="34" borderId="0" xfId="0" applyFont="1" applyFill="1" applyAlignment="1">
      <alignment/>
    </xf>
    <xf numFmtId="0" fontId="8" fillId="0" borderId="18" xfId="0" applyFont="1" applyFill="1" applyBorder="1" applyAlignment="1">
      <alignment horizontal="center" vertical="center"/>
    </xf>
    <xf numFmtId="172" fontId="7" fillId="0" borderId="19" xfId="0" applyNumberFormat="1" applyFont="1" applyFill="1" applyBorder="1" applyAlignment="1">
      <alignment horizontal="center" vertical="center" wrapText="1"/>
    </xf>
    <xf numFmtId="172" fontId="7" fillId="0" borderId="19" xfId="0" applyNumberFormat="1" applyFont="1" applyFill="1" applyBorder="1" applyAlignment="1">
      <alignment vertical="center" wrapText="1"/>
    </xf>
    <xf numFmtId="49" fontId="57" fillId="0" borderId="18" xfId="56" applyNumberFormat="1" applyFont="1" applyFill="1" applyBorder="1" applyAlignment="1">
      <alignment horizontal="center" vertical="center" wrapText="1"/>
    </xf>
    <xf numFmtId="181" fontId="57" fillId="0" borderId="18" xfId="51" applyNumberFormat="1" applyFont="1" applyFill="1" applyBorder="1" applyAlignment="1">
      <alignment vertical="center"/>
    </xf>
    <xf numFmtId="0" fontId="57" fillId="0" borderId="0" xfId="0" applyFont="1" applyFill="1" applyAlignment="1">
      <alignment vertical="center"/>
    </xf>
    <xf numFmtId="0" fontId="57" fillId="0" borderId="11" xfId="0" applyFont="1" applyBorder="1" applyAlignment="1">
      <alignment horizontal="center"/>
    </xf>
    <xf numFmtId="172" fontId="57" fillId="39" borderId="18" xfId="0" applyNumberFormat="1" applyFont="1" applyFill="1" applyBorder="1" applyAlignment="1">
      <alignment vertical="center" wrapText="1"/>
    </xf>
    <xf numFmtId="49" fontId="57" fillId="39" borderId="19" xfId="0" applyNumberFormat="1" applyFont="1" applyFill="1" applyBorder="1" applyAlignment="1">
      <alignment vertical="center" wrapText="1"/>
    </xf>
    <xf numFmtId="49" fontId="57" fillId="39" borderId="18" xfId="56" applyNumberFormat="1" applyFont="1" applyFill="1" applyBorder="1" applyAlignment="1">
      <alignment vertical="center" wrapText="1"/>
    </xf>
    <xf numFmtId="49" fontId="8" fillId="39" borderId="18" xfId="56" applyNumberFormat="1" applyFont="1" applyFill="1" applyBorder="1" applyAlignment="1">
      <alignment vertical="center" wrapText="1"/>
    </xf>
    <xf numFmtId="172" fontId="8" fillId="39" borderId="18" xfId="0" applyNumberFormat="1" applyFont="1" applyFill="1" applyBorder="1" applyAlignment="1">
      <alignment vertical="center" wrapText="1"/>
    </xf>
    <xf numFmtId="0" fontId="8" fillId="39" borderId="18" xfId="0" applyFont="1" applyFill="1" applyBorder="1" applyAlignment="1">
      <alignment vertical="center"/>
    </xf>
    <xf numFmtId="0" fontId="57" fillId="39" borderId="18" xfId="0" applyFont="1" applyFill="1" applyBorder="1" applyAlignment="1">
      <alignment vertical="center"/>
    </xf>
    <xf numFmtId="0" fontId="0" fillId="39" borderId="18" xfId="0" applyFill="1" applyBorder="1" applyAlignment="1">
      <alignment vertical="center"/>
    </xf>
    <xf numFmtId="49" fontId="57" fillId="39" borderId="19" xfId="0" applyNumberFormat="1" applyFont="1" applyFill="1" applyBorder="1" applyAlignment="1">
      <alignment vertical="top" wrapText="1"/>
    </xf>
    <xf numFmtId="1" fontId="57" fillId="39" borderId="18" xfId="0" applyNumberFormat="1" applyFont="1" applyFill="1" applyBorder="1" applyAlignment="1">
      <alignment horizontal="center" vertical="center" wrapText="1"/>
    </xf>
    <xf numFmtId="49" fontId="8" fillId="39" borderId="19" xfId="0" applyNumberFormat="1" applyFont="1" applyFill="1" applyBorder="1" applyAlignment="1">
      <alignment vertical="center" wrapText="1"/>
    </xf>
    <xf numFmtId="0" fontId="36" fillId="0" borderId="18" xfId="0" applyFont="1" applyBorder="1" applyAlignment="1">
      <alignment vertical="center"/>
    </xf>
    <xf numFmtId="0" fontId="61" fillId="37" borderId="18" xfId="0" applyFont="1" applyFill="1" applyBorder="1" applyAlignment="1">
      <alignment vertical="center" wrapText="1"/>
    </xf>
    <xf numFmtId="172" fontId="61" fillId="39" borderId="18" xfId="0" applyNumberFormat="1" applyFont="1" applyFill="1" applyBorder="1" applyAlignment="1">
      <alignment vertical="center" wrapText="1"/>
    </xf>
    <xf numFmtId="172" fontId="62" fillId="0" borderId="18" xfId="0" applyNumberFormat="1" applyFont="1" applyBorder="1" applyAlignment="1">
      <alignment vertical="center" wrapText="1"/>
    </xf>
    <xf numFmtId="0" fontId="61" fillId="0" borderId="0" xfId="0" applyFont="1" applyFill="1" applyAlignment="1">
      <alignment/>
    </xf>
    <xf numFmtId="1" fontId="8" fillId="0" borderId="18" xfId="0" applyNumberFormat="1" applyFont="1" applyBorder="1" applyAlignment="1">
      <alignment horizontal="center" vertical="center" wrapText="1"/>
    </xf>
    <xf numFmtId="172" fontId="61" fillId="0" borderId="18" xfId="0" applyNumberFormat="1" applyFont="1" applyBorder="1" applyAlignment="1">
      <alignment vertical="center" wrapText="1"/>
    </xf>
    <xf numFmtId="0" fontId="57" fillId="0" borderId="0" xfId="0" applyFont="1" applyAlignment="1">
      <alignment horizontal="center"/>
    </xf>
    <xf numFmtId="0" fontId="58" fillId="0" borderId="14" xfId="0" applyFont="1" applyBorder="1" applyAlignment="1">
      <alignment vertical="center"/>
    </xf>
    <xf numFmtId="178" fontId="4" fillId="0" borderId="18" xfId="0" applyNumberFormat="1" applyFont="1" applyBorder="1" applyAlignment="1">
      <alignment vertical="center"/>
    </xf>
    <xf numFmtId="3" fontId="7" fillId="0" borderId="18" xfId="0" applyNumberFormat="1" applyFont="1" applyBorder="1" applyAlignment="1">
      <alignment vertical="center"/>
    </xf>
    <xf numFmtId="3" fontId="7" fillId="0" borderId="18" xfId="0" applyNumberFormat="1" applyFont="1" applyBorder="1" applyAlignment="1">
      <alignment vertical="center" wrapText="1"/>
    </xf>
    <xf numFmtId="1" fontId="7" fillId="0" borderId="18" xfId="0" applyNumberFormat="1" applyFont="1" applyBorder="1" applyAlignment="1">
      <alignment vertical="center"/>
    </xf>
    <xf numFmtId="9" fontId="7" fillId="37" borderId="18" xfId="0" applyNumberFormat="1" applyFont="1" applyFill="1" applyBorder="1" applyAlignment="1">
      <alignment horizontal="center" vertical="center" wrapText="1"/>
    </xf>
    <xf numFmtId="181" fontId="7" fillId="0" borderId="18" xfId="51" applyNumberFormat="1" applyFont="1" applyBorder="1" applyAlignment="1">
      <alignment vertical="center"/>
    </xf>
    <xf numFmtId="178" fontId="5" fillId="0" borderId="18" xfId="0" applyNumberFormat="1" applyFont="1" applyFill="1" applyBorder="1" applyAlignment="1">
      <alignment vertical="center"/>
    </xf>
    <xf numFmtId="49" fontId="57" fillId="0" borderId="18" xfId="0" applyNumberFormat="1" applyFont="1" applyFill="1" applyBorder="1" applyAlignment="1">
      <alignment horizontal="left" vertical="center" wrapText="1"/>
    </xf>
    <xf numFmtId="181" fontId="8" fillId="0" borderId="18" xfId="51" applyNumberFormat="1" applyFont="1" applyFill="1" applyBorder="1" applyAlignment="1">
      <alignment vertical="top"/>
    </xf>
    <xf numFmtId="3" fontId="8" fillId="0" borderId="18"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9" fontId="8" fillId="37" borderId="18" xfId="0" applyNumberFormat="1" applyFont="1" applyFill="1" applyBorder="1" applyAlignment="1">
      <alignment horizontal="center" vertical="center" wrapText="1"/>
    </xf>
    <xf numFmtId="5" fontId="8" fillId="0" borderId="18" xfId="0" applyNumberFormat="1" applyFont="1" applyFill="1" applyBorder="1" applyAlignment="1">
      <alignment vertical="center"/>
    </xf>
    <xf numFmtId="9" fontId="57" fillId="0" borderId="19" xfId="56" applyNumberFormat="1" applyFont="1" applyBorder="1" applyAlignment="1">
      <alignment horizontal="center" vertical="center" wrapText="1"/>
    </xf>
    <xf numFmtId="49" fontId="57" fillId="0" borderId="19" xfId="0" applyNumberFormat="1" applyFont="1" applyBorder="1" applyAlignment="1">
      <alignment horizontal="left" vertical="center" wrapText="1"/>
    </xf>
    <xf numFmtId="0" fontId="59" fillId="33" borderId="18" xfId="0" applyFont="1" applyFill="1" applyBorder="1" applyAlignment="1">
      <alignment horizontal="center" vertical="center" wrapText="1"/>
    </xf>
    <xf numFmtId="49" fontId="57" fillId="0" borderId="19" xfId="0" applyNumberFormat="1" applyFont="1" applyFill="1" applyBorder="1" applyAlignment="1">
      <alignment vertical="center" wrapText="1"/>
    </xf>
    <xf numFmtId="1" fontId="8" fillId="0" borderId="18" xfId="56" applyNumberFormat="1" applyFont="1" applyFill="1" applyBorder="1" applyAlignment="1">
      <alignment horizontal="center" vertical="center" wrapText="1"/>
    </xf>
    <xf numFmtId="49" fontId="7" fillId="39" borderId="19" xfId="0" applyNumberFormat="1" applyFont="1" applyFill="1" applyBorder="1" applyAlignment="1">
      <alignment horizontal="left" vertical="center" wrapText="1"/>
    </xf>
    <xf numFmtId="0" fontId="61" fillId="0" borderId="18" xfId="0" applyFont="1" applyFill="1" applyBorder="1" applyAlignment="1">
      <alignment vertical="center"/>
    </xf>
    <xf numFmtId="49" fontId="57" fillId="0" borderId="19" xfId="0" applyNumberFormat="1" applyFont="1" applyFill="1" applyBorder="1" applyAlignment="1">
      <alignment vertical="center" wrapText="1"/>
    </xf>
    <xf numFmtId="49" fontId="7" fillId="0" borderId="19" xfId="0" applyNumberFormat="1" applyFont="1" applyFill="1" applyBorder="1" applyAlignment="1" applyProtection="1">
      <alignment vertical="center" wrapText="1"/>
      <protection locked="0"/>
    </xf>
    <xf numFmtId="0" fontId="60" fillId="0" borderId="19" xfId="0" applyFont="1" applyFill="1" applyBorder="1" applyAlignment="1">
      <alignment vertical="center" wrapText="1"/>
    </xf>
    <xf numFmtId="49" fontId="8" fillId="0" borderId="19" xfId="0" applyNumberFormat="1" applyFont="1" applyFill="1" applyBorder="1" applyAlignment="1" applyProtection="1">
      <alignment vertical="center" wrapText="1"/>
      <protection locked="0"/>
    </xf>
    <xf numFmtId="3" fontId="7" fillId="39" borderId="18" xfId="0" applyNumberFormat="1" applyFont="1" applyFill="1" applyBorder="1" applyAlignment="1">
      <alignment vertical="center"/>
    </xf>
    <xf numFmtId="181" fontId="57" fillId="0" borderId="20" xfId="51" applyNumberFormat="1" applyFont="1" applyFill="1" applyBorder="1" applyAlignment="1">
      <alignment vertical="center" wrapText="1"/>
    </xf>
    <xf numFmtId="49" fontId="57" fillId="0" borderId="19" xfId="0" applyNumberFormat="1" applyFont="1" applyBorder="1" applyAlignment="1">
      <alignment horizontal="center" vertical="center" wrapText="1"/>
    </xf>
    <xf numFmtId="172" fontId="4" fillId="0" borderId="19" xfId="0" applyNumberFormat="1" applyFont="1" applyBorder="1" applyAlignment="1">
      <alignment vertical="center" wrapText="1"/>
    </xf>
    <xf numFmtId="181" fontId="4" fillId="38" borderId="18" xfId="51" applyNumberFormat="1" applyFont="1" applyFill="1" applyBorder="1" applyAlignment="1">
      <alignment vertical="center"/>
    </xf>
    <xf numFmtId="49" fontId="4" fillId="38" borderId="18" xfId="0" applyNumberFormat="1" applyFont="1" applyFill="1" applyBorder="1" applyAlignment="1">
      <alignment horizontal="center" vertical="center"/>
    </xf>
    <xf numFmtId="0" fontId="57" fillId="0" borderId="19" xfId="0" applyFont="1" applyFill="1" applyBorder="1" applyAlignment="1">
      <alignment vertical="center"/>
    </xf>
    <xf numFmtId="178" fontId="59" fillId="0" borderId="18" xfId="0" applyNumberFormat="1" applyFont="1" applyFill="1" applyBorder="1" applyAlignment="1">
      <alignment vertical="center" wrapText="1"/>
    </xf>
    <xf numFmtId="10" fontId="8" fillId="0" borderId="19" xfId="56" applyNumberFormat="1" applyFont="1" applyBorder="1" applyAlignment="1">
      <alignment horizontal="center" vertical="center" wrapText="1"/>
    </xf>
    <xf numFmtId="10" fontId="8" fillId="0" borderId="19" xfId="56" applyNumberFormat="1" applyFont="1" applyFill="1" applyBorder="1" applyAlignment="1">
      <alignment horizontal="center" vertical="center" wrapText="1"/>
    </xf>
    <xf numFmtId="10" fontId="7" fillId="0" borderId="19" xfId="56" applyNumberFormat="1" applyFont="1" applyBorder="1" applyAlignment="1">
      <alignment horizontal="center" vertical="center" wrapText="1"/>
    </xf>
    <xf numFmtId="10" fontId="8" fillId="0" borderId="18" xfId="56" applyNumberFormat="1" applyFont="1" applyFill="1" applyBorder="1" applyAlignment="1">
      <alignment horizontal="center" vertical="center" wrapText="1"/>
    </xf>
    <xf numFmtId="10" fontId="8" fillId="0" borderId="0" xfId="0" applyNumberFormat="1" applyFont="1" applyAlignment="1">
      <alignment/>
    </xf>
    <xf numFmtId="10" fontId="7" fillId="0" borderId="18" xfId="56" applyNumberFormat="1" applyFont="1" applyFill="1" applyBorder="1" applyAlignment="1">
      <alignment horizontal="center" vertical="center" wrapText="1"/>
    </xf>
    <xf numFmtId="9" fontId="7" fillId="39" borderId="18" xfId="0" applyNumberFormat="1" applyFont="1" applyFill="1" applyBorder="1" applyAlignment="1">
      <alignment horizontal="center" vertical="center"/>
    </xf>
    <xf numFmtId="10" fontId="57" fillId="0" borderId="19" xfId="56" applyNumberFormat="1" applyFont="1" applyBorder="1" applyAlignment="1">
      <alignment horizontal="center" vertical="center" wrapText="1"/>
    </xf>
    <xf numFmtId="10" fontId="57" fillId="39" borderId="19" xfId="56" applyNumberFormat="1" applyFont="1" applyFill="1" applyBorder="1" applyAlignment="1">
      <alignment horizontal="center" vertical="center" wrapText="1"/>
    </xf>
    <xf numFmtId="10" fontId="57" fillId="39" borderId="18" xfId="56" applyNumberFormat="1" applyFont="1" applyFill="1" applyBorder="1" applyAlignment="1">
      <alignment horizontal="center" vertical="center" wrapText="1"/>
    </xf>
    <xf numFmtId="10" fontId="8" fillId="39" borderId="18" xfId="56" applyNumberFormat="1" applyFont="1" applyFill="1" applyBorder="1" applyAlignment="1">
      <alignment horizontal="center" vertical="center" wrapText="1"/>
    </xf>
    <xf numFmtId="49" fontId="57" fillId="0" borderId="19" xfId="0" applyNumberFormat="1" applyFont="1" applyBorder="1" applyAlignment="1">
      <alignment horizontal="left" vertical="center" wrapText="1"/>
    </xf>
    <xf numFmtId="192" fontId="8" fillId="0" borderId="18" xfId="0" applyNumberFormat="1" applyFont="1" applyFill="1" applyBorder="1" applyAlignment="1">
      <alignment horizontal="center" vertical="center" wrapText="1"/>
    </xf>
    <xf numFmtId="178" fontId="7" fillId="0" borderId="19" xfId="0" applyNumberFormat="1" applyFont="1" applyBorder="1" applyAlignment="1">
      <alignment horizontal="right" vertical="center" wrapText="1"/>
    </xf>
    <xf numFmtId="178" fontId="7" fillId="0" borderId="19" xfId="0" applyNumberFormat="1" applyFont="1" applyFill="1" applyBorder="1" applyAlignment="1">
      <alignment horizontal="right" vertical="center" wrapText="1"/>
    </xf>
    <xf numFmtId="178" fontId="8" fillId="0" borderId="18" xfId="51" applyNumberFormat="1" applyFont="1" applyFill="1" applyBorder="1" applyAlignment="1">
      <alignment vertical="center" wrapText="1"/>
    </xf>
    <xf numFmtId="0" fontId="8" fillId="34" borderId="18" xfId="0" applyFont="1" applyFill="1" applyBorder="1" applyAlignment="1">
      <alignment vertical="top"/>
    </xf>
    <xf numFmtId="0" fontId="8" fillId="34" borderId="18" xfId="0" applyFont="1" applyFill="1" applyBorder="1" applyAlignment="1">
      <alignment horizontal="center"/>
    </xf>
    <xf numFmtId="178" fontId="5" fillId="34" borderId="18" xfId="0" applyNumberFormat="1" applyFont="1" applyFill="1" applyBorder="1" applyAlignment="1">
      <alignment/>
    </xf>
    <xf numFmtId="49" fontId="0" fillId="0" borderId="18" xfId="0" applyNumberFormat="1" applyBorder="1" applyAlignment="1">
      <alignment horizontal="center" vertical="center"/>
    </xf>
    <xf numFmtId="9" fontId="5" fillId="43" borderId="18" xfId="56" applyNumberFormat="1" applyFont="1" applyFill="1" applyBorder="1" applyAlignment="1">
      <alignment horizontal="center" vertical="center"/>
    </xf>
    <xf numFmtId="10" fontId="5" fillId="43" borderId="18" xfId="56" applyNumberFormat="1" applyFont="1" applyFill="1" applyBorder="1" applyAlignment="1">
      <alignment horizontal="center" vertical="center"/>
    </xf>
    <xf numFmtId="9" fontId="7" fillId="34" borderId="18" xfId="56" applyFont="1" applyFill="1" applyBorder="1" applyAlignment="1">
      <alignment horizontal="center" vertical="center"/>
    </xf>
    <xf numFmtId="0" fontId="7" fillId="34" borderId="18" xfId="0" applyFont="1" applyFill="1" applyBorder="1" applyAlignment="1">
      <alignment vertical="top"/>
    </xf>
    <xf numFmtId="0" fontId="7" fillId="34" borderId="18" xfId="0" applyFont="1" applyFill="1" applyBorder="1" applyAlignment="1">
      <alignment horizontal="left" vertical="center"/>
    </xf>
    <xf numFmtId="0" fontId="7" fillId="34" borderId="18" xfId="0" applyFont="1" applyFill="1" applyBorder="1" applyAlignment="1">
      <alignment horizontal="center"/>
    </xf>
    <xf numFmtId="178" fontId="7" fillId="34" borderId="18" xfId="0" applyNumberFormat="1" applyFont="1" applyFill="1" applyBorder="1" applyAlignment="1">
      <alignment/>
    </xf>
    <xf numFmtId="172" fontId="7" fillId="34" borderId="18" xfId="0" applyNumberFormat="1" applyFont="1" applyFill="1" applyBorder="1" applyAlignment="1">
      <alignment/>
    </xf>
    <xf numFmtId="178" fontId="4" fillId="34" borderId="18" xfId="0" applyNumberFormat="1" applyFont="1" applyFill="1" applyBorder="1" applyAlignment="1">
      <alignment/>
    </xf>
    <xf numFmtId="9" fontId="7" fillId="34" borderId="18" xfId="56" applyFont="1" applyFill="1" applyBorder="1" applyAlignment="1">
      <alignment horizontal="center"/>
    </xf>
    <xf numFmtId="0" fontId="7" fillId="34" borderId="18" xfId="0" applyFont="1" applyFill="1" applyBorder="1" applyAlignment="1">
      <alignment vertical="center"/>
    </xf>
    <xf numFmtId="9" fontId="7" fillId="34" borderId="18" xfId="56" applyNumberFormat="1" applyFont="1" applyFill="1" applyBorder="1" applyAlignment="1">
      <alignment horizontal="center"/>
    </xf>
    <xf numFmtId="172" fontId="4" fillId="34" borderId="18" xfId="0" applyNumberFormat="1" applyFont="1" applyFill="1" applyBorder="1" applyAlignment="1">
      <alignment/>
    </xf>
    <xf numFmtId="0" fontId="4" fillId="34" borderId="18" xfId="0" applyFont="1" applyFill="1" applyBorder="1" applyAlignment="1">
      <alignment horizontal="center" vertical="center"/>
    </xf>
    <xf numFmtId="172" fontId="4" fillId="34" borderId="18" xfId="0" applyNumberFormat="1" applyFont="1" applyFill="1" applyBorder="1" applyAlignment="1">
      <alignment horizontal="center" vertical="center"/>
    </xf>
    <xf numFmtId="10" fontId="57" fillId="34" borderId="18" xfId="56" applyNumberFormat="1" applyFont="1" applyFill="1" applyBorder="1" applyAlignment="1">
      <alignment horizontal="center"/>
    </xf>
    <xf numFmtId="0" fontId="57" fillId="34" borderId="18" xfId="0" applyFont="1" applyFill="1" applyBorder="1" applyAlignment="1">
      <alignment vertical="top"/>
    </xf>
    <xf numFmtId="0" fontId="57" fillId="34" borderId="18" xfId="0" applyFont="1" applyFill="1" applyBorder="1" applyAlignment="1">
      <alignment horizontal="center"/>
    </xf>
    <xf numFmtId="172" fontId="59" fillId="34" borderId="18" xfId="0" applyNumberFormat="1" applyFont="1" applyFill="1" applyBorder="1" applyAlignment="1">
      <alignment/>
    </xf>
    <xf numFmtId="0" fontId="57" fillId="34" borderId="18" xfId="0" applyFont="1" applyFill="1" applyBorder="1" applyAlignment="1">
      <alignment vertical="center" wrapText="1"/>
    </xf>
    <xf numFmtId="10" fontId="57" fillId="34" borderId="18" xfId="0" applyNumberFormat="1" applyFont="1" applyFill="1" applyBorder="1" applyAlignment="1">
      <alignment horizontal="center" vertical="top"/>
    </xf>
    <xf numFmtId="0" fontId="57" fillId="34" borderId="18" xfId="0" applyFont="1" applyFill="1" applyBorder="1" applyAlignment="1">
      <alignment vertical="center"/>
    </xf>
    <xf numFmtId="10" fontId="57" fillId="34" borderId="18" xfId="0" applyNumberFormat="1" applyFont="1" applyFill="1" applyBorder="1" applyAlignment="1">
      <alignment vertical="top"/>
    </xf>
    <xf numFmtId="9" fontId="57" fillId="34" borderId="18" xfId="56" applyNumberFormat="1" applyFont="1" applyFill="1" applyBorder="1" applyAlignment="1">
      <alignment horizontal="center"/>
    </xf>
    <xf numFmtId="10" fontId="5" fillId="44" borderId="18" xfId="56" applyNumberFormat="1" applyFont="1" applyFill="1" applyBorder="1" applyAlignment="1">
      <alignment horizontal="center"/>
    </xf>
    <xf numFmtId="49" fontId="59" fillId="44" borderId="18" xfId="0" applyNumberFormat="1" applyFont="1" applyFill="1" applyBorder="1" applyAlignment="1">
      <alignment horizontal="center"/>
    </xf>
    <xf numFmtId="0" fontId="59" fillId="44" borderId="18" xfId="0" applyFont="1" applyFill="1" applyBorder="1" applyAlignment="1">
      <alignment horizontal="center"/>
    </xf>
    <xf numFmtId="0" fontId="57" fillId="44" borderId="18" xfId="0" applyFont="1" applyFill="1" applyBorder="1" applyAlignment="1">
      <alignment/>
    </xf>
    <xf numFmtId="172" fontId="59" fillId="44" borderId="18" xfId="0" applyNumberFormat="1" applyFont="1" applyFill="1" applyBorder="1" applyAlignment="1">
      <alignment/>
    </xf>
    <xf numFmtId="0" fontId="59" fillId="44" borderId="18" xfId="0" applyFont="1" applyFill="1" applyBorder="1" applyAlignment="1">
      <alignment vertical="center" wrapText="1"/>
    </xf>
    <xf numFmtId="9" fontId="59" fillId="44" borderId="18" xfId="56" applyFont="1" applyFill="1" applyBorder="1" applyAlignment="1">
      <alignment horizontal="center" vertical="center"/>
    </xf>
    <xf numFmtId="0" fontId="59" fillId="44" borderId="18" xfId="0" applyFont="1" applyFill="1" applyBorder="1" applyAlignment="1">
      <alignment horizontal="center" vertical="center"/>
    </xf>
    <xf numFmtId="0" fontId="57" fillId="44" borderId="18" xfId="0" applyFont="1" applyFill="1" applyBorder="1" applyAlignment="1">
      <alignment vertical="center"/>
    </xf>
    <xf numFmtId="0" fontId="57" fillId="44" borderId="18" xfId="0" applyFont="1" applyFill="1" applyBorder="1" applyAlignment="1">
      <alignment horizontal="center" vertical="center"/>
    </xf>
    <xf numFmtId="178" fontId="59" fillId="44" borderId="18" xfId="0" applyNumberFormat="1" applyFont="1" applyFill="1" applyBorder="1" applyAlignment="1">
      <alignment vertical="center"/>
    </xf>
    <xf numFmtId="0" fontId="57" fillId="34" borderId="18" xfId="0" applyFont="1" applyFill="1" applyBorder="1" applyAlignment="1">
      <alignment horizontal="left" vertical="center"/>
    </xf>
    <xf numFmtId="0" fontId="57" fillId="34" borderId="18" xfId="0" applyFont="1" applyFill="1" applyBorder="1" applyAlignment="1">
      <alignment horizontal="center" vertical="center"/>
    </xf>
    <xf numFmtId="178" fontId="57" fillId="34" borderId="18" xfId="0" applyNumberFormat="1" applyFont="1" applyFill="1" applyBorder="1" applyAlignment="1">
      <alignment/>
    </xf>
    <xf numFmtId="178" fontId="59" fillId="34" borderId="18" xfId="0" applyNumberFormat="1" applyFont="1" applyFill="1" applyBorder="1" applyAlignment="1">
      <alignment/>
    </xf>
    <xf numFmtId="178" fontId="59" fillId="34" borderId="18" xfId="0" applyNumberFormat="1" applyFont="1" applyFill="1" applyBorder="1" applyAlignment="1">
      <alignment horizontal="center" vertical="center"/>
    </xf>
    <xf numFmtId="178" fontId="57" fillId="34" borderId="18" xfId="0" applyNumberFormat="1" applyFont="1" applyFill="1" applyBorder="1" applyAlignment="1">
      <alignment horizontal="center" vertical="center"/>
    </xf>
    <xf numFmtId="9" fontId="8" fillId="34" borderId="18" xfId="56" applyNumberFormat="1" applyFont="1" applyFill="1" applyBorder="1" applyAlignment="1">
      <alignment horizontal="center"/>
    </xf>
    <xf numFmtId="172" fontId="5" fillId="34" borderId="18" xfId="0" applyNumberFormat="1" applyFont="1" applyFill="1" applyBorder="1" applyAlignment="1">
      <alignment/>
    </xf>
    <xf numFmtId="0" fontId="8" fillId="34" borderId="18" xfId="0" applyFont="1" applyFill="1" applyBorder="1" applyAlignment="1">
      <alignment vertical="center"/>
    </xf>
    <xf numFmtId="172" fontId="8" fillId="34" borderId="18" xfId="0" applyNumberFormat="1" applyFont="1" applyFill="1" applyBorder="1" applyAlignment="1">
      <alignment/>
    </xf>
    <xf numFmtId="10" fontId="8" fillId="34" borderId="18" xfId="56" applyNumberFormat="1" applyFont="1" applyFill="1" applyBorder="1" applyAlignment="1">
      <alignment horizontal="center" vertical="center"/>
    </xf>
    <xf numFmtId="0" fontId="8" fillId="34" borderId="18" xfId="0" applyFont="1" applyFill="1" applyBorder="1" applyAlignment="1">
      <alignment horizontal="center" vertical="center"/>
    </xf>
    <xf numFmtId="172" fontId="5" fillId="34" borderId="18" xfId="0" applyNumberFormat="1" applyFont="1" applyFill="1" applyBorder="1" applyAlignment="1">
      <alignment vertical="center"/>
    </xf>
    <xf numFmtId="10" fontId="5" fillId="34" borderId="18" xfId="56" applyNumberFormat="1" applyFont="1" applyFill="1" applyBorder="1" applyAlignment="1">
      <alignment horizontal="center" vertical="center"/>
    </xf>
    <xf numFmtId="0" fontId="5" fillId="34" borderId="18" xfId="0" applyFont="1" applyFill="1" applyBorder="1" applyAlignment="1">
      <alignment vertical="center"/>
    </xf>
    <xf numFmtId="0" fontId="5" fillId="34" borderId="18" xfId="0" applyFont="1" applyFill="1" applyBorder="1" applyAlignment="1">
      <alignment horizontal="center" vertical="center"/>
    </xf>
    <xf numFmtId="9" fontId="7" fillId="45" borderId="18" xfId="56" applyFont="1" applyFill="1" applyBorder="1" applyAlignment="1">
      <alignment horizontal="center" vertical="center"/>
    </xf>
    <xf numFmtId="0" fontId="7" fillId="45" borderId="18" xfId="0" applyFont="1" applyFill="1" applyBorder="1" applyAlignment="1">
      <alignment vertical="top"/>
    </xf>
    <xf numFmtId="0" fontId="7" fillId="45" borderId="18" xfId="0" applyFont="1" applyFill="1" applyBorder="1" applyAlignment="1">
      <alignment horizontal="left" vertical="top"/>
    </xf>
    <xf numFmtId="0" fontId="7" fillId="45" borderId="18" xfId="0" applyFont="1" applyFill="1" applyBorder="1" applyAlignment="1">
      <alignment horizontal="center"/>
    </xf>
    <xf numFmtId="178" fontId="4" fillId="45" borderId="18" xfId="0" applyNumberFormat="1" applyFont="1" applyFill="1" applyBorder="1" applyAlignment="1">
      <alignment/>
    </xf>
    <xf numFmtId="0" fontId="7" fillId="45" borderId="18" xfId="0" applyFont="1" applyFill="1" applyBorder="1" applyAlignment="1">
      <alignment vertical="center" wrapText="1"/>
    </xf>
    <xf numFmtId="1" fontId="4" fillId="38" borderId="18" xfId="0" applyNumberFormat="1" applyFont="1" applyFill="1" applyBorder="1" applyAlignment="1">
      <alignment horizontal="center"/>
    </xf>
    <xf numFmtId="9" fontId="7" fillId="0" borderId="0" xfId="0" applyNumberFormat="1" applyFont="1" applyAlignment="1">
      <alignment/>
    </xf>
    <xf numFmtId="49" fontId="7" fillId="0" borderId="19" xfId="0" applyNumberFormat="1" applyFont="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4" fillId="0" borderId="19" xfId="0" applyNumberFormat="1" applyFont="1" applyBorder="1" applyAlignment="1">
      <alignment horizontal="justify" vertical="center" wrapText="1"/>
    </xf>
    <xf numFmtId="49" fontId="59" fillId="39" borderId="19" xfId="0" applyNumberFormat="1" applyFont="1" applyFill="1" applyBorder="1" applyAlignment="1">
      <alignment horizontal="justify" vertical="center" wrapText="1"/>
    </xf>
    <xf numFmtId="49" fontId="5" fillId="0" borderId="19" xfId="0" applyNumberFormat="1" applyFont="1" applyFill="1" applyBorder="1" applyAlignment="1">
      <alignment horizontal="justify" vertical="center" wrapText="1"/>
    </xf>
    <xf numFmtId="0" fontId="7" fillId="34" borderId="18" xfId="0" applyFont="1" applyFill="1" applyBorder="1" applyAlignment="1">
      <alignment horizontal="justify"/>
    </xf>
    <xf numFmtId="49" fontId="7" fillId="0" borderId="19" xfId="0" applyNumberFormat="1" applyFont="1" applyFill="1" applyBorder="1" applyAlignment="1">
      <alignment horizontal="justify" vertical="center" wrapText="1"/>
    </xf>
    <xf numFmtId="49" fontId="7" fillId="0" borderId="18" xfId="0" applyNumberFormat="1" applyFont="1" applyFill="1" applyBorder="1" applyAlignment="1">
      <alignment horizontal="justify" vertical="center" wrapText="1"/>
    </xf>
    <xf numFmtId="0" fontId="7" fillId="39" borderId="18" xfId="0" applyFont="1" applyFill="1" applyBorder="1" applyAlignment="1">
      <alignment horizontal="justify" vertical="center" wrapText="1"/>
    </xf>
    <xf numFmtId="49" fontId="8" fillId="0" borderId="18" xfId="0" applyNumberFormat="1" applyFont="1" applyFill="1" applyBorder="1" applyAlignment="1">
      <alignment horizontal="justify" vertical="center" wrapText="1"/>
    </xf>
    <xf numFmtId="49" fontId="60" fillId="0" borderId="18" xfId="0" applyNumberFormat="1" applyFont="1" applyFill="1" applyBorder="1" applyAlignment="1">
      <alignment horizontal="justify" vertical="center" wrapText="1"/>
    </xf>
    <xf numFmtId="0" fontId="7" fillId="45" borderId="18" xfId="0" applyFont="1" applyFill="1" applyBorder="1" applyAlignment="1">
      <alignment horizontal="justify"/>
    </xf>
    <xf numFmtId="49" fontId="57" fillId="39" borderId="18" xfId="0" applyNumberFormat="1" applyFont="1" applyFill="1" applyBorder="1" applyAlignment="1">
      <alignment horizontal="justify" vertical="center" wrapText="1"/>
    </xf>
    <xf numFmtId="49" fontId="7" fillId="39" borderId="18" xfId="0" applyNumberFormat="1" applyFont="1" applyFill="1" applyBorder="1" applyAlignment="1">
      <alignment horizontal="justify" vertical="center" wrapText="1"/>
    </xf>
    <xf numFmtId="49" fontId="7" fillId="0" borderId="18" xfId="0" applyNumberFormat="1" applyFont="1" applyFill="1" applyBorder="1" applyAlignment="1" applyProtection="1">
      <alignment horizontal="justify" vertical="center" wrapText="1"/>
      <protection locked="0"/>
    </xf>
    <xf numFmtId="49" fontId="57" fillId="0" borderId="18" xfId="0" applyNumberFormat="1" applyFont="1" applyBorder="1" applyAlignment="1">
      <alignment horizontal="justify" vertical="center" wrapText="1"/>
    </xf>
    <xf numFmtId="49" fontId="7" fillId="0" borderId="18" xfId="0" applyNumberFormat="1" applyFont="1" applyBorder="1" applyAlignment="1">
      <alignment horizontal="justify" vertical="center" wrapText="1"/>
    </xf>
    <xf numFmtId="49" fontId="8" fillId="39" borderId="18" xfId="0" applyNumberFormat="1" applyFont="1" applyFill="1" applyBorder="1" applyAlignment="1">
      <alignment horizontal="justify" vertical="center" wrapText="1"/>
    </xf>
    <xf numFmtId="49" fontId="57" fillId="42" borderId="18" xfId="0" applyNumberFormat="1" applyFont="1" applyFill="1" applyBorder="1" applyAlignment="1">
      <alignment horizontal="justify" vertical="center" wrapText="1"/>
    </xf>
    <xf numFmtId="49" fontId="8" fillId="0" borderId="18" xfId="0" applyNumberFormat="1" applyFont="1" applyBorder="1" applyAlignment="1">
      <alignment horizontal="justify" vertical="center" wrapText="1"/>
    </xf>
    <xf numFmtId="49" fontId="7" fillId="0" borderId="20" xfId="0" applyNumberFormat="1" applyFont="1" applyFill="1" applyBorder="1" applyAlignment="1">
      <alignment horizontal="justify" vertical="center" wrapText="1"/>
    </xf>
    <xf numFmtId="0" fontId="7" fillId="34" borderId="18" xfId="0" applyFont="1" applyFill="1" applyBorder="1" applyAlignment="1">
      <alignment horizontal="justify" vertical="top"/>
    </xf>
    <xf numFmtId="0" fontId="4" fillId="34" borderId="18" xfId="0" applyFont="1" applyFill="1" applyBorder="1" applyAlignment="1">
      <alignment horizontal="justify" vertical="center"/>
    </xf>
    <xf numFmtId="172" fontId="7" fillId="34" borderId="18" xfId="0" applyNumberFormat="1" applyFont="1" applyFill="1" applyBorder="1" applyAlignment="1">
      <alignment horizontal="justify"/>
    </xf>
    <xf numFmtId="49" fontId="57" fillId="0" borderId="18" xfId="0" applyNumberFormat="1" applyFont="1" applyFill="1" applyBorder="1" applyAlignment="1">
      <alignment horizontal="justify" vertical="center" wrapText="1"/>
    </xf>
    <xf numFmtId="49" fontId="8" fillId="0" borderId="19" xfId="0" applyNumberFormat="1" applyFont="1" applyFill="1" applyBorder="1" applyAlignment="1">
      <alignment horizontal="justify" vertical="center" wrapText="1"/>
    </xf>
    <xf numFmtId="49" fontId="7" fillId="34" borderId="18" xfId="0" applyNumberFormat="1" applyFont="1" applyFill="1" applyBorder="1" applyAlignment="1">
      <alignment horizontal="justify" vertical="center" wrapText="1"/>
    </xf>
    <xf numFmtId="0" fontId="57" fillId="34" borderId="18" xfId="0" applyFont="1" applyFill="1" applyBorder="1" applyAlignment="1">
      <alignment horizontal="justify" vertical="top"/>
    </xf>
    <xf numFmtId="49" fontId="5" fillId="0" borderId="18" xfId="0" applyNumberFormat="1" applyFont="1" applyFill="1" applyBorder="1" applyAlignment="1">
      <alignment horizontal="justify" vertical="center" wrapText="1"/>
    </xf>
    <xf numFmtId="0" fontId="57" fillId="34" borderId="18" xfId="0" applyFont="1" applyFill="1" applyBorder="1" applyAlignment="1">
      <alignment horizontal="justify" vertical="center"/>
    </xf>
    <xf numFmtId="49" fontId="59" fillId="0" borderId="18" xfId="0" applyNumberFormat="1" applyFont="1" applyBorder="1" applyAlignment="1">
      <alignment horizontal="justify" vertical="center" wrapText="1"/>
    </xf>
    <xf numFmtId="49" fontId="5" fillId="39" borderId="18" xfId="0" applyNumberFormat="1" applyFont="1" applyFill="1" applyBorder="1" applyAlignment="1">
      <alignment horizontal="justify" vertical="center" wrapText="1"/>
    </xf>
    <xf numFmtId="49" fontId="5" fillId="0" borderId="19" xfId="0" applyNumberFormat="1" applyFont="1" applyBorder="1" applyAlignment="1">
      <alignment horizontal="justify" vertical="center" wrapText="1"/>
    </xf>
    <xf numFmtId="49" fontId="59" fillId="39" borderId="18" xfId="0" applyNumberFormat="1" applyFont="1" applyFill="1" applyBorder="1" applyAlignment="1">
      <alignment horizontal="justify" vertical="center" wrapText="1"/>
    </xf>
    <xf numFmtId="49" fontId="57" fillId="0" borderId="19" xfId="0" applyNumberFormat="1" applyFont="1" applyBorder="1" applyAlignment="1">
      <alignment horizontal="justify" vertical="center" wrapText="1"/>
    </xf>
    <xf numFmtId="49" fontId="57" fillId="39" borderId="18" xfId="56" applyNumberFormat="1" applyFont="1" applyFill="1" applyBorder="1" applyAlignment="1">
      <alignment horizontal="justify" vertical="center" wrapText="1"/>
    </xf>
    <xf numFmtId="49" fontId="57" fillId="0" borderId="19" xfId="0" applyNumberFormat="1" applyFont="1" applyFill="1" applyBorder="1" applyAlignment="1">
      <alignment horizontal="justify" vertical="center" wrapText="1"/>
    </xf>
    <xf numFmtId="49" fontId="8" fillId="39" borderId="18" xfId="56" applyNumberFormat="1" applyFont="1" applyFill="1" applyBorder="1" applyAlignment="1">
      <alignment horizontal="justify" vertical="center" wrapText="1"/>
    </xf>
    <xf numFmtId="49" fontId="8" fillId="0" borderId="18" xfId="56" applyNumberFormat="1" applyFont="1" applyFill="1" applyBorder="1" applyAlignment="1">
      <alignment horizontal="justify" vertical="center" wrapText="1"/>
    </xf>
    <xf numFmtId="49" fontId="8" fillId="0" borderId="19" xfId="0" applyNumberFormat="1" applyFont="1" applyBorder="1" applyAlignment="1">
      <alignment horizontal="justify" vertical="center" wrapText="1"/>
    </xf>
    <xf numFmtId="0" fontId="57" fillId="0" borderId="18" xfId="0" applyFont="1" applyBorder="1" applyAlignment="1">
      <alignment horizontal="justify" vertical="center" wrapText="1"/>
    </xf>
    <xf numFmtId="0" fontId="57" fillId="34" borderId="18" xfId="0" applyFont="1" applyFill="1" applyBorder="1" applyAlignment="1">
      <alignment horizontal="justify" vertical="center" wrapText="1"/>
    </xf>
    <xf numFmtId="0" fontId="57" fillId="0" borderId="18" xfId="0" applyFont="1" applyFill="1" applyBorder="1" applyAlignment="1">
      <alignment horizontal="justify" vertical="center" wrapText="1"/>
    </xf>
    <xf numFmtId="0" fontId="8" fillId="0" borderId="18" xfId="0" applyFont="1" applyFill="1" applyBorder="1" applyAlignment="1">
      <alignment horizontal="justify" vertical="center" wrapText="1"/>
    </xf>
    <xf numFmtId="0" fontId="8" fillId="39" borderId="18" xfId="0" applyFont="1" applyFill="1" applyBorder="1" applyAlignment="1">
      <alignment horizontal="justify" vertical="center" wrapText="1"/>
    </xf>
    <xf numFmtId="0" fontId="57" fillId="39" borderId="18" xfId="0" applyFont="1" applyFill="1" applyBorder="1" applyAlignment="1">
      <alignment horizontal="justify" vertical="center" wrapText="1"/>
    </xf>
    <xf numFmtId="0" fontId="8" fillId="0" borderId="18" xfId="0" applyFont="1" applyBorder="1" applyAlignment="1">
      <alignment horizontal="justify" vertical="center" wrapText="1"/>
    </xf>
    <xf numFmtId="0" fontId="61" fillId="0" borderId="18" xfId="0" applyFont="1" applyBorder="1" applyAlignment="1">
      <alignment horizontal="justify" vertical="center" wrapText="1"/>
    </xf>
    <xf numFmtId="0" fontId="8" fillId="34" borderId="18" xfId="0" applyFont="1" applyFill="1" applyBorder="1" applyAlignment="1">
      <alignment horizontal="justify" vertical="center"/>
    </xf>
    <xf numFmtId="0" fontId="57" fillId="34" borderId="18" xfId="0" applyFont="1" applyFill="1" applyBorder="1" applyAlignment="1">
      <alignment horizontal="justify"/>
    </xf>
    <xf numFmtId="49" fontId="8" fillId="0" borderId="20" xfId="0" applyNumberFormat="1" applyFont="1" applyBorder="1" applyAlignment="1">
      <alignment horizontal="justify" vertical="center" wrapText="1"/>
    </xf>
    <xf numFmtId="178" fontId="57" fillId="0" borderId="18" xfId="0" applyNumberFormat="1" applyFont="1" applyFill="1" applyBorder="1" applyAlignment="1">
      <alignment horizontal="justify" vertical="center" wrapText="1"/>
    </xf>
    <xf numFmtId="0" fontId="57" fillId="0" borderId="19" xfId="0" applyFont="1" applyBorder="1" applyAlignment="1">
      <alignment horizontal="justify" vertical="center" wrapText="1"/>
    </xf>
    <xf numFmtId="0" fontId="57" fillId="0" borderId="18" xfId="0" applyFont="1" applyBorder="1" applyAlignment="1">
      <alignment horizontal="justify"/>
    </xf>
    <xf numFmtId="0" fontId="7" fillId="0" borderId="18" xfId="0" applyFont="1" applyFill="1" applyBorder="1" applyAlignment="1">
      <alignment horizontal="justify" vertical="center" wrapText="1"/>
    </xf>
    <xf numFmtId="0" fontId="60" fillId="0" borderId="18" xfId="0" applyFont="1" applyBorder="1" applyAlignment="1">
      <alignment horizontal="justify" vertical="center" wrapText="1"/>
    </xf>
    <xf numFmtId="0" fontId="7" fillId="0" borderId="20" xfId="0" applyFont="1" applyFill="1" applyBorder="1" applyAlignment="1">
      <alignment horizontal="justify" vertical="center" wrapText="1"/>
    </xf>
    <xf numFmtId="0" fontId="7" fillId="0" borderId="18" xfId="0" applyFont="1" applyBorder="1" applyAlignment="1">
      <alignment horizontal="justify" vertical="center" wrapText="1"/>
    </xf>
    <xf numFmtId="0" fontId="60" fillId="0" borderId="0" xfId="0" applyFont="1" applyFill="1" applyAlignment="1">
      <alignment/>
    </xf>
    <xf numFmtId="0" fontId="60" fillId="0" borderId="0" xfId="0" applyFont="1" applyFill="1" applyBorder="1" applyAlignment="1">
      <alignment vertical="center" wrapText="1"/>
    </xf>
    <xf numFmtId="0" fontId="8" fillId="34" borderId="18" xfId="0" applyFont="1" applyFill="1" applyBorder="1" applyAlignment="1">
      <alignment horizontal="justify" vertical="top"/>
    </xf>
    <xf numFmtId="49" fontId="5" fillId="0" borderId="18" xfId="0" applyNumberFormat="1" applyFont="1" applyBorder="1" applyAlignment="1">
      <alignment horizontal="justify" vertical="center" wrapText="1"/>
    </xf>
    <xf numFmtId="49" fontId="5" fillId="39" borderId="19" xfId="0" applyNumberFormat="1" applyFont="1" applyFill="1" applyBorder="1" applyAlignment="1">
      <alignment horizontal="justify" vertical="center" wrapText="1"/>
    </xf>
    <xf numFmtId="172" fontId="5" fillId="34" borderId="18" xfId="0" applyNumberFormat="1" applyFont="1" applyFill="1" applyBorder="1" applyAlignment="1">
      <alignment horizontal="justify"/>
    </xf>
    <xf numFmtId="0" fontId="5" fillId="34" borderId="18" xfId="0" applyFont="1" applyFill="1" applyBorder="1" applyAlignment="1">
      <alignment horizontal="justify" vertical="center"/>
    </xf>
    <xf numFmtId="49" fontId="8" fillId="39" borderId="19" xfId="0" applyNumberFormat="1" applyFont="1" applyFill="1" applyBorder="1" applyAlignment="1">
      <alignment horizontal="justify" vertical="center" wrapText="1"/>
    </xf>
    <xf numFmtId="0" fontId="8" fillId="34" borderId="18" xfId="0" applyFont="1" applyFill="1" applyBorder="1" applyAlignment="1">
      <alignment horizontal="justify"/>
    </xf>
    <xf numFmtId="0" fontId="7" fillId="0" borderId="18" xfId="0" applyFont="1" applyBorder="1" applyAlignment="1">
      <alignment horizontal="justify" vertical="center"/>
    </xf>
    <xf numFmtId="0" fontId="8" fillId="34" borderId="18" xfId="0" applyFont="1" applyFill="1" applyBorder="1" applyAlignment="1">
      <alignment horizontal="justify" vertical="center" wrapText="1"/>
    </xf>
    <xf numFmtId="0" fontId="7" fillId="0" borderId="18" xfId="0" applyFont="1" applyBorder="1" applyAlignment="1">
      <alignment horizontal="justify"/>
    </xf>
    <xf numFmtId="0" fontId="5" fillId="34" borderId="18" xfId="0" applyFont="1" applyFill="1" applyBorder="1" applyAlignment="1">
      <alignment horizontal="justify" vertical="center" wrapText="1"/>
    </xf>
    <xf numFmtId="0" fontId="5" fillId="38" borderId="18" xfId="0" applyFont="1" applyFill="1" applyBorder="1" applyAlignment="1">
      <alignment horizontal="justify" vertical="center" wrapText="1"/>
    </xf>
    <xf numFmtId="0" fontId="8"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xf>
    <xf numFmtId="172" fontId="5" fillId="34" borderId="18" xfId="0" applyNumberFormat="1" applyFont="1" applyFill="1" applyBorder="1" applyAlignment="1">
      <alignment horizontal="center"/>
    </xf>
    <xf numFmtId="49" fontId="59" fillId="0" borderId="19" xfId="0" applyNumberFormat="1" applyFont="1" applyFill="1" applyBorder="1" applyAlignment="1">
      <alignment horizontal="justify" vertical="center" wrapText="1"/>
    </xf>
    <xf numFmtId="49" fontId="59" fillId="0" borderId="19" xfId="0" applyNumberFormat="1" applyFont="1" applyBorder="1" applyAlignment="1">
      <alignment horizontal="justify" vertical="center" wrapText="1"/>
    </xf>
    <xf numFmtId="49" fontId="57" fillId="0" borderId="19" xfId="0" applyNumberFormat="1" applyFont="1" applyBorder="1" applyAlignment="1">
      <alignment horizontal="justify" vertical="center" wrapText="1"/>
    </xf>
    <xf numFmtId="49" fontId="4" fillId="39" borderId="19" xfId="0" applyNumberFormat="1" applyFont="1" applyFill="1" applyBorder="1" applyAlignment="1">
      <alignment horizontal="justify" vertical="center" wrapText="1"/>
    </xf>
    <xf numFmtId="49" fontId="4" fillId="39" borderId="19" xfId="0" applyNumberFormat="1" applyFont="1" applyFill="1" applyBorder="1" applyAlignment="1">
      <alignment vertical="center" wrapText="1"/>
    </xf>
    <xf numFmtId="49" fontId="59" fillId="0" borderId="19" xfId="0" applyNumberFormat="1" applyFont="1" applyFill="1" applyBorder="1" applyAlignment="1">
      <alignment horizontal="justify" vertical="center" wrapText="1"/>
    </xf>
    <xf numFmtId="49" fontId="59" fillId="0" borderId="19" xfId="0" applyNumberFormat="1" applyFont="1" applyBorder="1" applyAlignment="1">
      <alignment horizontal="justify" vertical="center" wrapText="1"/>
    </xf>
    <xf numFmtId="0" fontId="4" fillId="35" borderId="18" xfId="0" applyFont="1" applyFill="1" applyBorder="1" applyAlignment="1">
      <alignment horizontal="center" vertical="center" wrapText="1"/>
    </xf>
    <xf numFmtId="0" fontId="4" fillId="35" borderId="18" xfId="0" applyFont="1" applyFill="1" applyBorder="1" applyAlignment="1">
      <alignment horizontal="center" vertical="center"/>
    </xf>
    <xf numFmtId="9" fontId="7" fillId="0" borderId="19" xfId="56" applyFont="1" applyFill="1" applyBorder="1" applyAlignment="1">
      <alignment horizontal="center" vertical="center" wrapText="1"/>
    </xf>
    <xf numFmtId="9" fontId="7" fillId="0" borderId="22" xfId="56" applyFont="1" applyFill="1" applyBorder="1" applyAlignment="1">
      <alignment horizontal="center" vertical="center" wrapText="1"/>
    </xf>
    <xf numFmtId="9" fontId="7" fillId="0" borderId="20" xfId="56" applyFont="1" applyFill="1" applyBorder="1" applyAlignment="1">
      <alignment horizontal="center" vertical="center" wrapText="1"/>
    </xf>
    <xf numFmtId="49" fontId="4" fillId="0" borderId="19"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178" fontId="7" fillId="0" borderId="19" xfId="0" applyNumberFormat="1" applyFont="1" applyBorder="1" applyAlignment="1">
      <alignment horizontal="right" vertical="center" wrapText="1"/>
    </xf>
    <xf numFmtId="178" fontId="7" fillId="0" borderId="22" xfId="0" applyNumberFormat="1" applyFont="1" applyBorder="1" applyAlignment="1">
      <alignment horizontal="right" vertical="center" wrapText="1"/>
    </xf>
    <xf numFmtId="178" fontId="7" fillId="0" borderId="20" xfId="0" applyNumberFormat="1" applyFont="1" applyBorder="1" applyAlignment="1">
      <alignment horizontal="right" vertical="center" wrapText="1"/>
    </xf>
    <xf numFmtId="178" fontId="7" fillId="5" borderId="19" xfId="0" applyNumberFormat="1" applyFont="1" applyFill="1" applyBorder="1" applyAlignment="1">
      <alignment horizontal="right" vertical="center" wrapText="1"/>
    </xf>
    <xf numFmtId="178" fontId="7" fillId="5" borderId="22" xfId="0" applyNumberFormat="1" applyFont="1" applyFill="1" applyBorder="1" applyAlignment="1">
      <alignment horizontal="right" vertical="center" wrapText="1"/>
    </xf>
    <xf numFmtId="178" fontId="7" fillId="5" borderId="20" xfId="0" applyNumberFormat="1" applyFont="1" applyFill="1" applyBorder="1" applyAlignment="1">
      <alignment horizontal="right" vertical="center" wrapText="1"/>
    </xf>
    <xf numFmtId="9" fontId="7" fillId="0" borderId="19" xfId="56" applyFont="1" applyBorder="1" applyAlignment="1">
      <alignment horizontal="center" vertical="center" wrapText="1"/>
    </xf>
    <xf numFmtId="9" fontId="7" fillId="0" borderId="22" xfId="56" applyFont="1" applyBorder="1" applyAlignment="1">
      <alignment horizontal="center" vertical="center" wrapText="1"/>
    </xf>
    <xf numFmtId="49" fontId="7" fillId="0" borderId="19" xfId="0" applyNumberFormat="1" applyFont="1" applyBorder="1" applyAlignment="1">
      <alignment horizontal="justify" vertical="center" wrapText="1"/>
    </xf>
    <xf numFmtId="49" fontId="7" fillId="0" borderId="22" xfId="0" applyNumberFormat="1" applyFont="1" applyBorder="1" applyAlignment="1">
      <alignment horizontal="justify" vertical="center" wrapText="1"/>
    </xf>
    <xf numFmtId="49" fontId="4" fillId="0" borderId="19" xfId="0" applyNumberFormat="1" applyFont="1" applyBorder="1" applyAlignment="1">
      <alignment horizontal="justify" vertical="center" wrapText="1"/>
    </xf>
    <xf numFmtId="49" fontId="4" fillId="0" borderId="22" xfId="0" applyNumberFormat="1" applyFont="1" applyBorder="1" applyAlignment="1">
      <alignment horizontal="justify" vertical="center" wrapText="1"/>
    </xf>
    <xf numFmtId="9" fontId="7" fillId="39" borderId="19" xfId="56" applyFont="1" applyFill="1" applyBorder="1" applyAlignment="1">
      <alignment horizontal="center" vertical="center" wrapText="1"/>
    </xf>
    <xf numFmtId="9" fontId="7" fillId="39" borderId="22" xfId="56" applyFont="1" applyFill="1" applyBorder="1" applyAlignment="1">
      <alignment horizontal="center" vertical="center" wrapText="1"/>
    </xf>
    <xf numFmtId="10" fontId="7" fillId="0" borderId="19" xfId="56" applyNumberFormat="1" applyFont="1" applyFill="1" applyBorder="1" applyAlignment="1">
      <alignment horizontal="center" vertical="center" wrapText="1"/>
    </xf>
    <xf numFmtId="10" fontId="7" fillId="0" borderId="22" xfId="56" applyNumberFormat="1" applyFont="1" applyFill="1" applyBorder="1" applyAlignment="1">
      <alignment horizontal="center" vertical="center" wrapText="1"/>
    </xf>
    <xf numFmtId="10" fontId="7" fillId="0" borderId="20" xfId="56" applyNumberFormat="1"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49" fontId="7" fillId="39" borderId="19" xfId="0" applyNumberFormat="1" applyFont="1" applyFill="1" applyBorder="1" applyAlignment="1">
      <alignment horizontal="justify" vertical="center" wrapText="1"/>
    </xf>
    <xf numFmtId="49" fontId="7" fillId="39" borderId="22" xfId="0" applyNumberFormat="1" applyFont="1" applyFill="1" applyBorder="1" applyAlignment="1">
      <alignment horizontal="justify" vertical="center" wrapText="1"/>
    </xf>
    <xf numFmtId="49" fontId="7" fillId="0" borderId="19" xfId="0" applyNumberFormat="1" applyFont="1" applyFill="1" applyBorder="1" applyAlignment="1">
      <alignment horizontal="justify" vertical="center" wrapText="1"/>
    </xf>
    <xf numFmtId="49" fontId="7" fillId="0" borderId="22" xfId="0" applyNumberFormat="1" applyFont="1" applyFill="1" applyBorder="1" applyAlignment="1">
      <alignment horizontal="justify" vertical="center" wrapText="1"/>
    </xf>
    <xf numFmtId="49" fontId="7" fillId="39" borderId="19" xfId="0" applyNumberFormat="1" applyFont="1" applyFill="1" applyBorder="1" applyAlignment="1">
      <alignment horizontal="left" vertical="center" wrapText="1"/>
    </xf>
    <xf numFmtId="49" fontId="7" fillId="39" borderId="22" xfId="0" applyNumberFormat="1" applyFont="1" applyFill="1" applyBorder="1" applyAlignment="1">
      <alignment horizontal="left" vertical="center" wrapText="1"/>
    </xf>
    <xf numFmtId="49" fontId="4" fillId="0" borderId="19" xfId="0" applyNumberFormat="1" applyFont="1" applyFill="1" applyBorder="1" applyAlignment="1">
      <alignment horizontal="justify" vertical="center" wrapText="1"/>
    </xf>
    <xf numFmtId="49" fontId="4" fillId="0" borderId="22" xfId="0" applyNumberFormat="1" applyFont="1" applyFill="1" applyBorder="1" applyAlignment="1">
      <alignment horizontal="justify" vertical="center" wrapText="1"/>
    </xf>
    <xf numFmtId="49" fontId="4" fillId="0" borderId="20" xfId="0" applyNumberFormat="1" applyFont="1" applyFill="1" applyBorder="1" applyAlignment="1">
      <alignment horizontal="justify" vertical="center" wrapText="1"/>
    </xf>
    <xf numFmtId="49" fontId="7" fillId="0" borderId="20" xfId="0" applyNumberFormat="1" applyFont="1" applyBorder="1" applyAlignment="1">
      <alignment horizontal="justify" vertical="center" wrapText="1"/>
    </xf>
    <xf numFmtId="0" fontId="6" fillId="0" borderId="18" xfId="54" applyFont="1" applyFill="1" applyBorder="1" applyAlignment="1" applyProtection="1">
      <alignment horizontal="left" vertical="center" wrapText="1"/>
      <protection locked="0"/>
    </xf>
    <xf numFmtId="0" fontId="7" fillId="0" borderId="19" xfId="0" applyFont="1" applyBorder="1" applyAlignment="1">
      <alignment horizontal="center"/>
    </xf>
    <xf numFmtId="0" fontId="7" fillId="0" borderId="22" xfId="0" applyFont="1" applyBorder="1" applyAlignment="1">
      <alignment horizontal="center"/>
    </xf>
    <xf numFmtId="0" fontId="7" fillId="0" borderId="20" xfId="0" applyFont="1" applyBorder="1" applyAlignment="1">
      <alignment horizontal="center"/>
    </xf>
    <xf numFmtId="0" fontId="4" fillId="0" borderId="12" xfId="54" applyFont="1" applyFill="1" applyBorder="1" applyAlignment="1" applyProtection="1">
      <alignment horizontal="center" vertical="center" wrapText="1"/>
      <protection locked="0"/>
    </xf>
    <xf numFmtId="0" fontId="4" fillId="0" borderId="0" xfId="54" applyFont="1" applyFill="1" applyBorder="1" applyAlignment="1" applyProtection="1">
      <alignment horizontal="center" vertical="center" wrapText="1"/>
      <protection locked="0"/>
    </xf>
    <xf numFmtId="0" fontId="4" fillId="0" borderId="16" xfId="54" applyFont="1" applyFill="1" applyBorder="1" applyAlignment="1" applyProtection="1">
      <alignment horizontal="center" vertical="center" wrapText="1"/>
      <protection locked="0"/>
    </xf>
    <xf numFmtId="0" fontId="59" fillId="33"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49" fontId="4" fillId="0" borderId="20" xfId="0" applyNumberFormat="1" applyFont="1" applyBorder="1" applyAlignment="1">
      <alignment horizontal="justify" vertical="center" wrapText="1"/>
    </xf>
    <xf numFmtId="49" fontId="7" fillId="0" borderId="19"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172" fontId="4" fillId="0" borderId="19" xfId="0" applyNumberFormat="1" applyFont="1" applyBorder="1" applyAlignment="1">
      <alignment horizontal="right" vertical="center" wrapText="1"/>
    </xf>
    <xf numFmtId="172" fontId="4" fillId="0" borderId="22" xfId="0" applyNumberFormat="1" applyFont="1" applyBorder="1" applyAlignment="1">
      <alignment horizontal="right" vertical="center" wrapText="1"/>
    </xf>
    <xf numFmtId="172" fontId="4" fillId="0" borderId="20" xfId="0" applyNumberFormat="1" applyFont="1" applyBorder="1" applyAlignment="1">
      <alignment horizontal="right" vertical="center" wrapText="1"/>
    </xf>
    <xf numFmtId="0" fontId="60" fillId="39" borderId="19" xfId="0" applyFont="1" applyFill="1" applyBorder="1" applyAlignment="1">
      <alignment horizontal="left" vertical="center" wrapText="1"/>
    </xf>
    <xf numFmtId="0" fontId="60" fillId="39" borderId="22" xfId="0" applyFont="1" applyFill="1" applyBorder="1" applyAlignment="1">
      <alignment horizontal="left" vertical="center" wrapText="1"/>
    </xf>
    <xf numFmtId="49" fontId="7" fillId="0" borderId="20" xfId="0" applyNumberFormat="1" applyFont="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178" fontId="7" fillId="0" borderId="19" xfId="0" applyNumberFormat="1" applyFont="1" applyFill="1" applyBorder="1" applyAlignment="1">
      <alignment horizontal="right" vertical="center" wrapText="1"/>
    </xf>
    <xf numFmtId="178" fontId="7" fillId="0" borderId="22" xfId="0" applyNumberFormat="1" applyFont="1" applyFill="1" applyBorder="1" applyAlignment="1">
      <alignment horizontal="right" vertical="center" wrapText="1"/>
    </xf>
    <xf numFmtId="178" fontId="7" fillId="0" borderId="20" xfId="0" applyNumberFormat="1" applyFont="1" applyFill="1" applyBorder="1" applyAlignment="1">
      <alignment horizontal="right" vertical="center" wrapText="1"/>
    </xf>
    <xf numFmtId="49" fontId="4" fillId="39" borderId="19" xfId="0" applyNumberFormat="1" applyFont="1" applyFill="1" applyBorder="1" applyAlignment="1">
      <alignment horizontal="justify" vertical="center" wrapText="1"/>
    </xf>
    <xf numFmtId="49" fontId="4" fillId="39" borderId="20" xfId="0" applyNumberFormat="1" applyFont="1" applyFill="1" applyBorder="1" applyAlignment="1">
      <alignment horizontal="justify" vertical="center" wrapText="1"/>
    </xf>
    <xf numFmtId="49" fontId="5" fillId="39" borderId="19" xfId="0" applyNumberFormat="1" applyFont="1" applyFill="1" applyBorder="1" applyAlignment="1">
      <alignment horizontal="justify" vertical="center" wrapText="1"/>
    </xf>
    <xf numFmtId="49" fontId="5" fillId="39" borderId="22" xfId="0" applyNumberFormat="1" applyFont="1" applyFill="1" applyBorder="1" applyAlignment="1">
      <alignment horizontal="justify" vertical="center" wrapText="1"/>
    </xf>
    <xf numFmtId="49" fontId="5" fillId="39" borderId="20" xfId="0" applyNumberFormat="1" applyFont="1" applyFill="1" applyBorder="1" applyAlignment="1">
      <alignment horizontal="justify" vertical="center" wrapText="1"/>
    </xf>
    <xf numFmtId="49" fontId="4" fillId="39" borderId="22" xfId="0" applyNumberFormat="1" applyFont="1" applyFill="1" applyBorder="1" applyAlignment="1">
      <alignment horizontal="justify" vertical="center" wrapText="1"/>
    </xf>
    <xf numFmtId="9" fontId="7" fillId="0" borderId="19" xfId="56" applyFont="1" applyFill="1" applyBorder="1" applyAlignment="1">
      <alignment horizontal="center" vertical="center"/>
    </xf>
    <xf numFmtId="9" fontId="7" fillId="0" borderId="22" xfId="56" applyFont="1" applyFill="1" applyBorder="1" applyAlignment="1">
      <alignment horizontal="center" vertical="center"/>
    </xf>
    <xf numFmtId="49" fontId="8" fillId="0" borderId="19"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0" fontId="7" fillId="0" borderId="19" xfId="0" applyFont="1" applyFill="1" applyBorder="1" applyAlignment="1">
      <alignment horizontal="justify"/>
    </xf>
    <xf numFmtId="0" fontId="7" fillId="0" borderId="22" xfId="0" applyFont="1" applyFill="1" applyBorder="1" applyAlignment="1">
      <alignment horizontal="justify"/>
    </xf>
    <xf numFmtId="49" fontId="5" fillId="0" borderId="19" xfId="0" applyNumberFormat="1" applyFont="1" applyFill="1" applyBorder="1" applyAlignment="1">
      <alignment horizontal="justify" vertical="center" wrapText="1"/>
    </xf>
    <xf numFmtId="49" fontId="5" fillId="0" borderId="20" xfId="0" applyNumberFormat="1" applyFont="1" applyFill="1" applyBorder="1" applyAlignment="1">
      <alignment horizontal="justify" vertical="center" wrapText="1"/>
    </xf>
    <xf numFmtId="49" fontId="7" fillId="0" borderId="19" xfId="56" applyNumberFormat="1" applyFont="1" applyFill="1" applyBorder="1" applyAlignment="1">
      <alignment horizontal="center" vertical="center" wrapText="1"/>
    </xf>
    <xf numFmtId="49" fontId="7" fillId="0" borderId="20" xfId="56" applyNumberFormat="1" applyFont="1" applyFill="1" applyBorder="1" applyAlignment="1">
      <alignment horizontal="center"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72" fontId="7" fillId="0" borderId="19" xfId="0" applyNumberFormat="1" applyFont="1" applyBorder="1" applyAlignment="1">
      <alignment horizontal="right" vertical="center" wrapText="1"/>
    </xf>
    <xf numFmtId="172" fontId="7" fillId="0" borderId="22" xfId="0" applyNumberFormat="1" applyFont="1" applyBorder="1" applyAlignment="1">
      <alignment horizontal="right" vertical="center" wrapText="1"/>
    </xf>
    <xf numFmtId="172" fontId="7" fillId="0" borderId="20" xfId="0" applyNumberFormat="1" applyFont="1" applyBorder="1" applyAlignment="1">
      <alignment horizontal="right" vertical="center" wrapText="1"/>
    </xf>
    <xf numFmtId="172" fontId="7" fillId="0" borderId="19" xfId="0" applyNumberFormat="1" applyFont="1" applyBorder="1" applyAlignment="1">
      <alignment horizontal="center" vertical="center" wrapText="1"/>
    </xf>
    <xf numFmtId="172" fontId="7" fillId="0" borderId="20" xfId="0" applyNumberFormat="1" applyFont="1" applyBorder="1" applyAlignment="1">
      <alignment horizontal="center" vertical="center" wrapText="1"/>
    </xf>
    <xf numFmtId="49" fontId="7" fillId="0" borderId="22" xfId="56"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9" fontId="7" fillId="0" borderId="19" xfId="56" applyNumberFormat="1" applyFont="1" applyFill="1" applyBorder="1" applyAlignment="1">
      <alignment horizontal="center" vertical="center"/>
    </xf>
    <xf numFmtId="9" fontId="7" fillId="0" borderId="20" xfId="56" applyNumberFormat="1" applyFont="1" applyFill="1" applyBorder="1" applyAlignment="1">
      <alignment horizontal="center" vertical="center"/>
    </xf>
    <xf numFmtId="49" fontId="7" fillId="0" borderId="20" xfId="0" applyNumberFormat="1" applyFont="1" applyFill="1" applyBorder="1" applyAlignment="1">
      <alignment horizontal="justify" vertical="center" wrapText="1"/>
    </xf>
    <xf numFmtId="9" fontId="7" fillId="0" borderId="22" xfId="56" applyNumberFormat="1" applyFont="1" applyFill="1" applyBorder="1" applyAlignment="1">
      <alignment horizontal="center" vertical="center"/>
    </xf>
    <xf numFmtId="49" fontId="7" fillId="0" borderId="22" xfId="0"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justify"/>
    </xf>
    <xf numFmtId="49" fontId="7" fillId="0" borderId="19" xfId="56" applyNumberFormat="1" applyFont="1" applyBorder="1" applyAlignment="1">
      <alignment horizontal="center" vertical="center" wrapText="1"/>
    </xf>
    <xf numFmtId="49" fontId="7" fillId="0" borderId="22" xfId="56" applyNumberFormat="1" applyFont="1" applyBorder="1" applyAlignment="1">
      <alignment horizontal="center" vertical="center" wrapText="1"/>
    </xf>
    <xf numFmtId="0" fontId="57" fillId="0" borderId="22" xfId="0" applyFont="1" applyBorder="1" applyAlignment="1">
      <alignment horizontal="justify"/>
    </xf>
    <xf numFmtId="0" fontId="7" fillId="0" borderId="18" xfId="54" applyFont="1" applyFill="1" applyBorder="1" applyAlignment="1" applyProtection="1">
      <alignment horizontal="left" vertical="center" wrapText="1"/>
      <protection locked="0"/>
    </xf>
    <xf numFmtId="0" fontId="4" fillId="35" borderId="21"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24" xfId="0" applyFont="1" applyFill="1" applyBorder="1" applyAlignment="1">
      <alignment horizontal="center" vertical="center"/>
    </xf>
    <xf numFmtId="49" fontId="57" fillId="0" borderId="20" xfId="0" applyNumberFormat="1" applyFont="1" applyFill="1" applyBorder="1" applyAlignment="1">
      <alignment horizontal="justify" vertical="center" wrapText="1"/>
    </xf>
    <xf numFmtId="49" fontId="8" fillId="0" borderId="19" xfId="0" applyNumberFormat="1" applyFont="1" applyFill="1" applyBorder="1" applyAlignment="1">
      <alignment horizontal="justify" vertical="center" wrapText="1"/>
    </xf>
    <xf numFmtId="49" fontId="8" fillId="0" borderId="20" xfId="0" applyNumberFormat="1" applyFont="1" applyFill="1" applyBorder="1" applyAlignment="1">
      <alignment horizontal="justify" vertical="center" wrapText="1"/>
    </xf>
    <xf numFmtId="49" fontId="57" fillId="39" borderId="19" xfId="0" applyNumberFormat="1" applyFont="1" applyFill="1" applyBorder="1" applyAlignment="1">
      <alignment horizontal="center" vertical="center" wrapText="1"/>
    </xf>
    <xf numFmtId="49" fontId="57" fillId="39" borderId="20" xfId="0" applyNumberFormat="1" applyFont="1" applyFill="1" applyBorder="1" applyAlignment="1">
      <alignment horizontal="center" vertical="center" wrapText="1"/>
    </xf>
    <xf numFmtId="49" fontId="57" fillId="0" borderId="19" xfId="0" applyNumberFormat="1" applyFont="1" applyFill="1" applyBorder="1" applyAlignment="1">
      <alignment horizontal="center" vertical="center" wrapText="1"/>
    </xf>
    <xf numFmtId="49" fontId="57" fillId="0" borderId="20" xfId="0" applyNumberFormat="1"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20" xfId="0" applyFont="1" applyFill="1" applyBorder="1" applyAlignment="1">
      <alignment horizontal="center" vertical="center" wrapText="1"/>
    </xf>
    <xf numFmtId="172" fontId="57" fillId="0" borderId="19" xfId="0" applyNumberFormat="1" applyFont="1" applyFill="1" applyBorder="1" applyAlignment="1">
      <alignment horizontal="center" vertical="center" wrapText="1"/>
    </xf>
    <xf numFmtId="172" fontId="57" fillId="0" borderId="20" xfId="0" applyNumberFormat="1" applyFont="1" applyFill="1" applyBorder="1" applyAlignment="1">
      <alignment horizontal="center" vertical="center" wrapText="1"/>
    </xf>
    <xf numFmtId="172" fontId="59" fillId="0" borderId="19" xfId="0" applyNumberFormat="1" applyFont="1" applyFill="1" applyBorder="1" applyAlignment="1">
      <alignment horizontal="center" vertical="center" wrapText="1"/>
    </xf>
    <xf numFmtId="172" fontId="59" fillId="0" borderId="2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9" xfId="0" applyNumberFormat="1" applyFont="1" applyFill="1" applyBorder="1" applyAlignment="1">
      <alignment horizontal="justify" vertical="top" wrapText="1"/>
    </xf>
    <xf numFmtId="49" fontId="4" fillId="0" borderId="20" xfId="0" applyNumberFormat="1" applyFont="1" applyFill="1" applyBorder="1" applyAlignment="1">
      <alignment horizontal="justify" vertical="top" wrapText="1"/>
    </xf>
    <xf numFmtId="0" fontId="7" fillId="37" borderId="22"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49" fontId="59" fillId="0" borderId="19" xfId="0" applyNumberFormat="1" applyFont="1" applyFill="1" applyBorder="1" applyAlignment="1">
      <alignment horizontal="justify" vertical="center" wrapText="1"/>
    </xf>
    <xf numFmtId="49" fontId="59" fillId="0" borderId="20" xfId="0" applyNumberFormat="1" applyFont="1" applyFill="1" applyBorder="1" applyAlignment="1">
      <alignment horizontal="justify" vertical="center" wrapText="1"/>
    </xf>
    <xf numFmtId="49" fontId="8" fillId="0" borderId="19"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19" xfId="0" applyNumberFormat="1" applyFont="1" applyBorder="1" applyAlignment="1">
      <alignment horizontal="justify" vertical="center" wrapText="1"/>
    </xf>
    <xf numFmtId="49" fontId="8" fillId="0" borderId="22" xfId="0" applyNumberFormat="1" applyFont="1" applyBorder="1" applyAlignment="1">
      <alignment horizontal="justify" vertical="center" wrapText="1"/>
    </xf>
    <xf numFmtId="49" fontId="8" fillId="39" borderId="19" xfId="0" applyNumberFormat="1" applyFont="1" applyFill="1" applyBorder="1" applyAlignment="1">
      <alignment horizontal="left" vertical="center" wrapText="1"/>
    </xf>
    <xf numFmtId="49" fontId="8" fillId="39" borderId="20" xfId="0" applyNumberFormat="1" applyFont="1" applyFill="1" applyBorder="1" applyAlignment="1">
      <alignment horizontal="left" vertical="center" wrapText="1"/>
    </xf>
    <xf numFmtId="49" fontId="8" fillId="39" borderId="19" xfId="0" applyNumberFormat="1" applyFont="1" applyFill="1" applyBorder="1" applyAlignment="1">
      <alignment horizontal="justify" vertical="center" wrapText="1"/>
    </xf>
    <xf numFmtId="49" fontId="8" fillId="39" borderId="20" xfId="0" applyNumberFormat="1" applyFont="1" applyFill="1" applyBorder="1" applyAlignment="1">
      <alignment horizontal="justify" vertical="center" wrapText="1"/>
    </xf>
    <xf numFmtId="10" fontId="8" fillId="39" borderId="19" xfId="56" applyNumberFormat="1" applyFont="1" applyFill="1" applyBorder="1" applyAlignment="1">
      <alignment horizontal="center" vertical="center" wrapText="1"/>
    </xf>
    <xf numFmtId="10" fontId="8" fillId="39" borderId="20" xfId="56" applyNumberFormat="1" applyFont="1" applyFill="1" applyBorder="1" applyAlignment="1">
      <alignment horizontal="center" vertical="center" wrapText="1"/>
    </xf>
    <xf numFmtId="49" fontId="5" fillId="0" borderId="19" xfId="0" applyNumberFormat="1" applyFont="1" applyBorder="1" applyAlignment="1">
      <alignment horizontal="justify" vertical="center" wrapText="1"/>
    </xf>
    <xf numFmtId="49" fontId="5" fillId="0" borderId="20" xfId="0" applyNumberFormat="1" applyFont="1" applyBorder="1" applyAlignment="1">
      <alignment horizontal="justify" vertical="center" wrapText="1"/>
    </xf>
    <xf numFmtId="10" fontId="8" fillId="39" borderId="22" xfId="56" applyNumberFormat="1" applyFont="1" applyFill="1" applyBorder="1" applyAlignment="1">
      <alignment horizontal="center" vertical="center" wrapText="1"/>
    </xf>
    <xf numFmtId="49" fontId="57" fillId="0" borderId="19" xfId="0" applyNumberFormat="1" applyFont="1" applyBorder="1" applyAlignment="1">
      <alignment horizontal="justify" vertical="center" wrapText="1"/>
    </xf>
    <xf numFmtId="49" fontId="57" fillId="0" borderId="22" xfId="0" applyNumberFormat="1" applyFont="1" applyBorder="1" applyAlignment="1">
      <alignment horizontal="justify" vertical="center" wrapText="1"/>
    </xf>
    <xf numFmtId="49" fontId="57" fillId="0" borderId="20" xfId="0" applyNumberFormat="1" applyFont="1" applyBorder="1" applyAlignment="1">
      <alignment horizontal="justify" vertical="center" wrapText="1"/>
    </xf>
    <xf numFmtId="10" fontId="57" fillId="0" borderId="19" xfId="56" applyNumberFormat="1" applyFont="1" applyBorder="1" applyAlignment="1">
      <alignment horizontal="center" vertical="center" wrapText="1"/>
    </xf>
    <xf numFmtId="10" fontId="57" fillId="0" borderId="20" xfId="56" applyNumberFormat="1" applyFont="1" applyBorder="1" applyAlignment="1">
      <alignment horizontal="center" vertical="center" wrapText="1"/>
    </xf>
    <xf numFmtId="10" fontId="57" fillId="39" borderId="19" xfId="56" applyNumberFormat="1" applyFont="1" applyFill="1" applyBorder="1" applyAlignment="1">
      <alignment horizontal="center" vertical="center" wrapText="1"/>
    </xf>
    <xf numFmtId="10" fontId="57" fillId="39" borderId="20" xfId="56" applyNumberFormat="1" applyFont="1" applyFill="1" applyBorder="1" applyAlignment="1">
      <alignment horizontal="center" vertical="center" wrapText="1"/>
    </xf>
    <xf numFmtId="0" fontId="0" fillId="0" borderId="20" xfId="0" applyBorder="1" applyAlignment="1">
      <alignment horizontal="justify" vertical="center" wrapText="1"/>
    </xf>
    <xf numFmtId="49" fontId="57" fillId="0" borderId="19" xfId="0" applyNumberFormat="1" applyFont="1" applyFill="1" applyBorder="1" applyAlignment="1">
      <alignment vertical="center" wrapText="1"/>
    </xf>
    <xf numFmtId="0" fontId="0" fillId="0" borderId="20" xfId="0" applyFont="1" applyBorder="1" applyAlignment="1">
      <alignment vertical="center" wrapText="1"/>
    </xf>
    <xf numFmtId="0" fontId="58" fillId="0" borderId="13" xfId="0" applyFont="1" applyBorder="1" applyAlignment="1">
      <alignment horizontal="left"/>
    </xf>
    <xf numFmtId="0" fontId="58" fillId="0" borderId="0" xfId="0" applyFont="1" applyBorder="1" applyAlignment="1">
      <alignment horizontal="left"/>
    </xf>
    <xf numFmtId="0" fontId="59" fillId="33" borderId="18" xfId="0" applyFont="1" applyFill="1" applyBorder="1" applyAlignment="1">
      <alignment horizontal="center" vertical="center"/>
    </xf>
    <xf numFmtId="0" fontId="59" fillId="33" borderId="19" xfId="0" applyFont="1" applyFill="1" applyBorder="1" applyAlignment="1">
      <alignment horizontal="center" vertical="center" wrapText="1"/>
    </xf>
    <xf numFmtId="0" fontId="59" fillId="33" borderId="20" xfId="0" applyFont="1" applyFill="1" applyBorder="1" applyAlignment="1">
      <alignment horizontal="center" vertical="center" wrapText="1"/>
    </xf>
    <xf numFmtId="10" fontId="57" fillId="0" borderId="22" xfId="56" applyNumberFormat="1" applyFont="1" applyBorder="1" applyAlignment="1">
      <alignment horizontal="center" vertical="center" wrapText="1"/>
    </xf>
    <xf numFmtId="49" fontId="57" fillId="0" borderId="19" xfId="0" applyNumberFormat="1" applyFont="1" applyFill="1" applyBorder="1" applyAlignment="1">
      <alignment horizontal="justify" vertical="center" wrapText="1"/>
    </xf>
    <xf numFmtId="0" fontId="0" fillId="0" borderId="20" xfId="0" applyFont="1" applyBorder="1" applyAlignment="1">
      <alignment horizontal="justify" vertical="center" wrapText="1"/>
    </xf>
    <xf numFmtId="10" fontId="4" fillId="39" borderId="18" xfId="0" applyNumberFormat="1" applyFont="1" applyFill="1" applyBorder="1" applyAlignment="1">
      <alignment horizontal="center" vertical="center" wrapText="1"/>
    </xf>
    <xf numFmtId="49" fontId="4" fillId="0" borderId="18" xfId="0" applyNumberFormat="1" applyFont="1" applyBorder="1" applyAlignment="1">
      <alignment horizontal="justify" vertical="center" wrapText="1"/>
    </xf>
    <xf numFmtId="0" fontId="57" fillId="0" borderId="19" xfId="0" applyFont="1" applyBorder="1" applyAlignment="1">
      <alignment horizontal="center"/>
    </xf>
    <xf numFmtId="0" fontId="57" fillId="0" borderId="22" xfId="0" applyFont="1" applyBorder="1" applyAlignment="1">
      <alignment horizontal="center"/>
    </xf>
    <xf numFmtId="0" fontId="57" fillId="0" borderId="20" xfId="0" applyFont="1" applyBorder="1" applyAlignment="1">
      <alignment horizontal="center"/>
    </xf>
    <xf numFmtId="9" fontId="57" fillId="0" borderId="19" xfId="56" applyNumberFormat="1" applyFont="1" applyBorder="1" applyAlignment="1">
      <alignment horizontal="center" vertical="center" wrapText="1"/>
    </xf>
    <xf numFmtId="9" fontId="57" fillId="0" borderId="22" xfId="56" applyNumberFormat="1" applyFont="1" applyBorder="1" applyAlignment="1">
      <alignment horizontal="center" vertical="center" wrapText="1"/>
    </xf>
    <xf numFmtId="9" fontId="57" fillId="0" borderId="20" xfId="56" applyNumberFormat="1" applyFont="1" applyBorder="1" applyAlignment="1">
      <alignment horizontal="center" vertical="center" wrapText="1"/>
    </xf>
    <xf numFmtId="49" fontId="57" fillId="0" borderId="19" xfId="0" applyNumberFormat="1" applyFont="1" applyBorder="1" applyAlignment="1">
      <alignment horizontal="left" vertical="center" wrapText="1"/>
    </xf>
    <xf numFmtId="49" fontId="57" fillId="0" borderId="22" xfId="0" applyNumberFormat="1" applyFont="1" applyBorder="1" applyAlignment="1">
      <alignment horizontal="left" vertical="center" wrapText="1"/>
    </xf>
    <xf numFmtId="49" fontId="59" fillId="0" borderId="19" xfId="0" applyNumberFormat="1" applyFont="1" applyBorder="1" applyAlignment="1">
      <alignment horizontal="justify" vertical="center" wrapText="1"/>
    </xf>
    <xf numFmtId="49" fontId="59" fillId="0" borderId="22" xfId="0" applyNumberFormat="1" applyFont="1" applyBorder="1" applyAlignment="1">
      <alignment horizontal="justify" vertical="center" wrapText="1"/>
    </xf>
    <xf numFmtId="49" fontId="59" fillId="0" borderId="20" xfId="0" applyNumberFormat="1" applyFont="1" applyBorder="1" applyAlignment="1">
      <alignment horizontal="justify" vertical="center" wrapText="1"/>
    </xf>
    <xf numFmtId="178" fontId="57" fillId="0" borderId="19" xfId="0" applyNumberFormat="1" applyFont="1" applyBorder="1" applyAlignment="1">
      <alignment horizontal="center" vertical="center"/>
    </xf>
    <xf numFmtId="178" fontId="57" fillId="0" borderId="22" xfId="0" applyNumberFormat="1" applyFont="1" applyBorder="1" applyAlignment="1">
      <alignment horizontal="center" vertical="center"/>
    </xf>
    <xf numFmtId="178" fontId="57" fillId="0" borderId="20" xfId="0" applyNumberFormat="1" applyFont="1" applyBorder="1" applyAlignment="1">
      <alignment horizontal="center" vertical="center"/>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178" fontId="57" fillId="0" borderId="19" xfId="0" applyNumberFormat="1" applyFont="1" applyBorder="1" applyAlignment="1">
      <alignment horizontal="right" vertical="center"/>
    </xf>
    <xf numFmtId="178" fontId="57" fillId="0" borderId="22" xfId="0" applyNumberFormat="1" applyFont="1" applyBorder="1" applyAlignment="1">
      <alignment horizontal="right" vertical="center"/>
    </xf>
    <xf numFmtId="178" fontId="59" fillId="0" borderId="19" xfId="0" applyNumberFormat="1" applyFont="1" applyBorder="1" applyAlignment="1">
      <alignment horizontal="center" vertical="center" wrapText="1"/>
    </xf>
    <xf numFmtId="178" fontId="59" fillId="0" borderId="22" xfId="0" applyNumberFormat="1" applyFont="1" applyBorder="1" applyAlignment="1">
      <alignment horizontal="center" vertical="center" wrapText="1"/>
    </xf>
    <xf numFmtId="178" fontId="59" fillId="0" borderId="20" xfId="0" applyNumberFormat="1" applyFont="1" applyBorder="1" applyAlignment="1">
      <alignment horizontal="center" vertical="center" wrapText="1"/>
    </xf>
    <xf numFmtId="178" fontId="57" fillId="0" borderId="19" xfId="0" applyNumberFormat="1" applyFont="1" applyFill="1" applyBorder="1" applyAlignment="1">
      <alignment horizontal="center" vertical="center"/>
    </xf>
    <xf numFmtId="178" fontId="57" fillId="0" borderId="22" xfId="0" applyNumberFormat="1" applyFont="1" applyFill="1" applyBorder="1" applyAlignment="1">
      <alignment horizontal="center" vertical="center"/>
    </xf>
    <xf numFmtId="178" fontId="57" fillId="0" borderId="20" xfId="0" applyNumberFormat="1" applyFont="1" applyFill="1" applyBorder="1" applyAlignment="1">
      <alignment horizontal="center" vertical="center"/>
    </xf>
    <xf numFmtId="49" fontId="57" fillId="0" borderId="20" xfId="0" applyNumberFormat="1" applyFont="1" applyBorder="1" applyAlignment="1">
      <alignment horizontal="left" vertical="center" wrapText="1"/>
    </xf>
    <xf numFmtId="178" fontId="59" fillId="0" borderId="19" xfId="0" applyNumberFormat="1" applyFont="1" applyBorder="1" applyAlignment="1">
      <alignment horizontal="right" vertical="center" wrapText="1"/>
    </xf>
    <xf numFmtId="178" fontId="59" fillId="0" borderId="20" xfId="0" applyNumberFormat="1" applyFont="1" applyBorder="1" applyAlignment="1">
      <alignment horizontal="right" vertical="center" wrapText="1"/>
    </xf>
    <xf numFmtId="0" fontId="57" fillId="0" borderId="19" xfId="0" applyFont="1" applyFill="1" applyBorder="1" applyAlignment="1">
      <alignment horizontal="justify"/>
    </xf>
    <xf numFmtId="0" fontId="57" fillId="0" borderId="20" xfId="0" applyFont="1" applyFill="1" applyBorder="1" applyAlignment="1">
      <alignment horizontal="justify"/>
    </xf>
    <xf numFmtId="49" fontId="5" fillId="0" borderId="22" xfId="0" applyNumberFormat="1" applyFont="1" applyBorder="1" applyAlignment="1">
      <alignment horizontal="justify" vertical="center" wrapText="1"/>
    </xf>
    <xf numFmtId="0" fontId="57" fillId="0" borderId="22"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horizontal="left" vertical="center" wrapText="1"/>
    </xf>
    <xf numFmtId="0" fontId="57" fillId="0" borderId="20" xfId="0" applyFont="1" applyBorder="1" applyAlignment="1">
      <alignment horizontal="left" vertical="center" wrapText="1"/>
    </xf>
    <xf numFmtId="10" fontId="8" fillId="0" borderId="19" xfId="56" applyNumberFormat="1" applyFont="1" applyBorder="1" applyAlignment="1">
      <alignment horizontal="center" vertical="center" wrapText="1"/>
    </xf>
    <xf numFmtId="10" fontId="8" fillId="0" borderId="22" xfId="56" applyNumberFormat="1" applyFont="1" applyBorder="1" applyAlignment="1">
      <alignment horizontal="center" vertical="center" wrapText="1"/>
    </xf>
    <xf numFmtId="49" fontId="8" fillId="39" borderId="22" xfId="0" applyNumberFormat="1" applyFont="1" applyFill="1" applyBorder="1" applyAlignment="1">
      <alignment horizontal="left" vertical="center" wrapText="1"/>
    </xf>
    <xf numFmtId="10" fontId="7" fillId="0" borderId="19" xfId="56" applyNumberFormat="1" applyFont="1" applyBorder="1" applyAlignment="1">
      <alignment horizontal="center" vertical="center" wrapText="1"/>
    </xf>
    <xf numFmtId="10" fontId="7" fillId="0" borderId="22" xfId="56" applyNumberFormat="1" applyFont="1" applyBorder="1" applyAlignment="1">
      <alignment horizontal="center" vertical="center" wrapText="1"/>
    </xf>
    <xf numFmtId="10" fontId="7" fillId="0" borderId="20" xfId="56" applyNumberFormat="1" applyFont="1" applyBorder="1" applyAlignment="1">
      <alignment horizontal="center" vertical="center" wrapText="1"/>
    </xf>
    <xf numFmtId="172" fontId="7" fillId="0" borderId="22" xfId="0" applyNumberFormat="1" applyFont="1" applyBorder="1" applyAlignment="1">
      <alignment horizontal="center" vertical="center" wrapText="1"/>
    </xf>
    <xf numFmtId="178" fontId="8" fillId="0" borderId="19" xfId="0" applyNumberFormat="1" applyFont="1" applyFill="1" applyBorder="1" applyAlignment="1">
      <alignment vertical="center" wrapText="1"/>
    </xf>
    <xf numFmtId="178" fontId="8" fillId="0" borderId="22" xfId="0" applyNumberFormat="1" applyFont="1" applyFill="1" applyBorder="1" applyAlignment="1">
      <alignment vertical="center" wrapText="1"/>
    </xf>
    <xf numFmtId="178" fontId="8" fillId="0" borderId="20" xfId="0" applyNumberFormat="1" applyFont="1" applyFill="1" applyBorder="1" applyAlignment="1">
      <alignment vertical="center" wrapText="1"/>
    </xf>
    <xf numFmtId="178" fontId="5" fillId="0" borderId="19" xfId="0" applyNumberFormat="1" applyFont="1" applyFill="1" applyBorder="1" applyAlignment="1">
      <alignment vertical="center" wrapText="1"/>
    </xf>
    <xf numFmtId="178" fontId="5" fillId="0" borderId="22" xfId="0" applyNumberFormat="1" applyFont="1" applyFill="1" applyBorder="1" applyAlignment="1">
      <alignment vertical="center" wrapText="1"/>
    </xf>
    <xf numFmtId="178" fontId="5" fillId="0" borderId="20" xfId="0" applyNumberFormat="1" applyFont="1" applyFill="1" applyBorder="1" applyAlignment="1">
      <alignment vertical="center" wrapText="1"/>
    </xf>
    <xf numFmtId="0" fontId="8" fillId="0" borderId="19"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0" borderId="20" xfId="0" applyFont="1" applyFill="1" applyBorder="1" applyAlignment="1">
      <alignment horizontal="justify" vertical="center" wrapText="1"/>
    </xf>
    <xf numFmtId="49" fontId="8" fillId="39" borderId="22" xfId="0" applyNumberFormat="1" applyFont="1" applyFill="1" applyBorder="1" applyAlignment="1">
      <alignment horizontal="justify" vertical="center" wrapText="1"/>
    </xf>
    <xf numFmtId="0" fontId="8" fillId="0" borderId="19"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0" xfId="0" applyFont="1" applyFill="1" applyBorder="1" applyAlignment="1">
      <alignment horizontal="justify" vertical="top" wrapText="1"/>
    </xf>
    <xf numFmtId="10" fontId="8" fillId="0" borderId="19" xfId="56" applyNumberFormat="1" applyFont="1" applyFill="1" applyBorder="1" applyAlignment="1">
      <alignment horizontal="center" vertical="center" wrapText="1"/>
    </xf>
    <xf numFmtId="10" fontId="8" fillId="0" borderId="20" xfId="56" applyNumberFormat="1" applyFont="1" applyFill="1" applyBorder="1" applyAlignment="1">
      <alignment horizontal="center" vertical="center" wrapText="1"/>
    </xf>
    <xf numFmtId="10" fontId="8" fillId="0" borderId="22" xfId="56" applyNumberFormat="1" applyFont="1" applyFill="1" applyBorder="1" applyAlignment="1">
      <alignment horizontal="center" vertical="center" wrapText="1"/>
    </xf>
    <xf numFmtId="49" fontId="5" fillId="0" borderId="22" xfId="0" applyNumberFormat="1" applyFont="1" applyFill="1" applyBorder="1" applyAlignment="1">
      <alignment horizontal="justify" vertical="center" wrapText="1"/>
    </xf>
    <xf numFmtId="0" fontId="5" fillId="35" borderId="18" xfId="0" applyFont="1" applyFill="1" applyBorder="1" applyAlignment="1">
      <alignment horizontal="center" vertical="center" wrapText="1"/>
    </xf>
    <xf numFmtId="49" fontId="8" fillId="0" borderId="20" xfId="0" applyNumberFormat="1" applyFont="1" applyBorder="1" applyAlignment="1">
      <alignment horizontal="justify"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9" fontId="8" fillId="0" borderId="19" xfId="56" applyNumberFormat="1" applyFont="1" applyBorder="1" applyAlignment="1">
      <alignment horizontal="center" vertical="center" wrapText="1"/>
    </xf>
    <xf numFmtId="9" fontId="8" fillId="0" borderId="20" xfId="56" applyNumberFormat="1" applyFont="1" applyBorder="1" applyAlignment="1">
      <alignment horizontal="center" vertical="center" wrapText="1"/>
    </xf>
    <xf numFmtId="0" fontId="2" fillId="0" borderId="18" xfId="54" applyFont="1" applyFill="1" applyBorder="1" applyAlignment="1" applyProtection="1">
      <alignment horizontal="left" vertical="center" wrapText="1"/>
      <protection locked="0"/>
    </xf>
    <xf numFmtId="0" fontId="5" fillId="35" borderId="18" xfId="0" applyFont="1" applyFill="1" applyBorder="1" applyAlignment="1">
      <alignment horizontal="center" vertical="center"/>
    </xf>
    <xf numFmtId="10" fontId="8" fillId="0" borderId="20" xfId="56" applyNumberFormat="1" applyFont="1" applyBorder="1" applyAlignment="1">
      <alignment horizontal="center" vertical="center" wrapText="1"/>
    </xf>
    <xf numFmtId="0" fontId="8" fillId="0" borderId="19"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5" fillId="0" borderId="12" xfId="54" applyFont="1" applyFill="1" applyBorder="1" applyAlignment="1" applyProtection="1">
      <alignment horizontal="center" vertical="center" wrapText="1"/>
      <protection locked="0"/>
    </xf>
    <xf numFmtId="0" fontId="5" fillId="0" borderId="0" xfId="54" applyFont="1" applyFill="1" applyBorder="1" applyAlignment="1" applyProtection="1">
      <alignment horizontal="center" vertical="center" wrapText="1"/>
      <protection locked="0"/>
    </xf>
    <xf numFmtId="0" fontId="5" fillId="0" borderId="16" xfId="54" applyFont="1" applyFill="1" applyBorder="1" applyAlignment="1" applyProtection="1">
      <alignment horizontal="center" vertical="center" wrapText="1"/>
      <protection locked="0"/>
    </xf>
    <xf numFmtId="49" fontId="8" fillId="0" borderId="19" xfId="0" applyNumberFormat="1" applyFont="1" applyFill="1" applyBorder="1" applyAlignment="1">
      <alignment horizontal="left" vertical="top" wrapText="1"/>
    </xf>
    <xf numFmtId="49" fontId="8" fillId="0" borderId="22" xfId="0" applyNumberFormat="1" applyFont="1" applyFill="1" applyBorder="1" applyAlignment="1">
      <alignment horizontal="left" vertical="top" wrapText="1"/>
    </xf>
    <xf numFmtId="172" fontId="8" fillId="0" borderId="19" xfId="0" applyNumberFormat="1" applyFont="1" applyFill="1" applyBorder="1" applyAlignment="1">
      <alignment horizontal="right" vertical="center" wrapText="1"/>
    </xf>
    <xf numFmtId="172" fontId="8" fillId="0" borderId="20" xfId="0" applyNumberFormat="1" applyFont="1" applyFill="1" applyBorder="1" applyAlignment="1">
      <alignment horizontal="right" vertical="center" wrapText="1"/>
    </xf>
    <xf numFmtId="172" fontId="8" fillId="0" borderId="19" xfId="0" applyNumberFormat="1" applyFont="1" applyFill="1" applyBorder="1" applyAlignment="1">
      <alignment horizontal="center" vertical="center" wrapText="1"/>
    </xf>
    <xf numFmtId="172" fontId="8" fillId="0" borderId="20" xfId="0" applyNumberFormat="1" applyFont="1" applyFill="1" applyBorder="1" applyAlignment="1">
      <alignment horizontal="center" vertical="center" wrapText="1"/>
    </xf>
    <xf numFmtId="172" fontId="5" fillId="0" borderId="19" xfId="0" applyNumberFormat="1" applyFont="1" applyFill="1" applyBorder="1" applyAlignment="1">
      <alignment horizontal="right" vertical="center" wrapText="1"/>
    </xf>
    <xf numFmtId="172" fontId="5" fillId="0" borderId="20" xfId="0" applyNumberFormat="1" applyFont="1" applyFill="1" applyBorder="1" applyAlignment="1">
      <alignment horizontal="right" vertical="center" wrapText="1"/>
    </xf>
    <xf numFmtId="0" fontId="0" fillId="0" borderId="25" xfId="0" applyBorder="1" applyAlignment="1">
      <alignment/>
    </xf>
    <xf numFmtId="0" fontId="56" fillId="0" borderId="26" xfId="0" applyFont="1" applyBorder="1" applyAlignment="1">
      <alignment horizontal="center" wrapText="1"/>
    </xf>
    <xf numFmtId="0" fontId="56" fillId="0" borderId="26" xfId="0" applyFont="1" applyBorder="1" applyAlignment="1">
      <alignment horizontal="center"/>
    </xf>
    <xf numFmtId="0" fontId="56" fillId="0" borderId="27" xfId="0" applyFont="1" applyBorder="1" applyAlignment="1">
      <alignment horizontal="center"/>
    </xf>
    <xf numFmtId="0" fontId="4" fillId="35" borderId="28" xfId="0" applyFont="1" applyFill="1" applyBorder="1" applyAlignment="1">
      <alignment horizontal="center" vertical="center" wrapText="1"/>
    </xf>
    <xf numFmtId="0" fontId="4" fillId="35" borderId="29" xfId="0" applyFont="1" applyFill="1" applyBorder="1" applyAlignment="1">
      <alignment horizontal="center" vertical="center"/>
    </xf>
    <xf numFmtId="0" fontId="4" fillId="35" borderId="29" xfId="0" applyFont="1" applyFill="1" applyBorder="1" applyAlignment="1">
      <alignment horizontal="center" vertical="center" wrapText="1"/>
    </xf>
    <xf numFmtId="0" fontId="0" fillId="0" borderId="28" xfId="0" applyBorder="1" applyAlignment="1">
      <alignment vertical="center" wrapText="1"/>
    </xf>
    <xf numFmtId="178" fontId="56" fillId="0" borderId="29" xfId="0" applyNumberFormat="1" applyFont="1" applyBorder="1" applyAlignment="1">
      <alignment vertical="center"/>
    </xf>
    <xf numFmtId="0" fontId="56" fillId="0" borderId="30" xfId="0" applyFont="1" applyBorder="1" applyAlignment="1">
      <alignment vertical="center" wrapText="1"/>
    </xf>
    <xf numFmtId="9" fontId="63" fillId="0" borderId="31" xfId="0" applyNumberFormat="1" applyFont="1" applyBorder="1" applyAlignment="1">
      <alignment horizontal="center" vertical="center"/>
    </xf>
    <xf numFmtId="0" fontId="63" fillId="0" borderId="31" xfId="0" applyFont="1" applyBorder="1" applyAlignment="1">
      <alignment horizontal="center" vertical="center"/>
    </xf>
    <xf numFmtId="178" fontId="56" fillId="0" borderId="31" xfId="0" applyNumberFormat="1" applyFont="1" applyBorder="1" applyAlignment="1">
      <alignment vertical="center"/>
    </xf>
    <xf numFmtId="178" fontId="56" fillId="0" borderId="32" xfId="0" applyNumberFormat="1" applyFont="1" applyBorder="1" applyAlignment="1">
      <alignment vertical="center"/>
    </xf>
  </cellXfs>
  <cellStyles count="51">
    <cellStyle name="Normal" xfId="0"/>
    <cellStyle name="20% - Énfasis1" xfId="15"/>
    <cellStyle name="20% - Énfasis2" xfId="16"/>
    <cellStyle name="20% - Énfasis2 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28575</xdr:rowOff>
    </xdr:from>
    <xdr:to>
      <xdr:col>1</xdr:col>
      <xdr:colOff>1047750</xdr:colOff>
      <xdr:row>0</xdr:row>
      <xdr:rowOff>571500</xdr:rowOff>
    </xdr:to>
    <xdr:pic>
      <xdr:nvPicPr>
        <xdr:cNvPr id="1" name="Picture 1" descr="escudojpg"/>
        <xdr:cNvPicPr preferRelativeResize="1">
          <a:picLocks noChangeAspect="1"/>
        </xdr:cNvPicPr>
      </xdr:nvPicPr>
      <xdr:blipFill>
        <a:blip r:embed="rId1"/>
        <a:stretch>
          <a:fillRect/>
        </a:stretch>
      </xdr:blipFill>
      <xdr:spPr>
        <a:xfrm>
          <a:off x="628650" y="28575"/>
          <a:ext cx="8096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847725</xdr:colOff>
      <xdr:row>2</xdr:row>
      <xdr:rowOff>161925</xdr:rowOff>
    </xdr:to>
    <xdr:pic>
      <xdr:nvPicPr>
        <xdr:cNvPr id="1"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2"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3"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4"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5"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6"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7"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8"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9"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161925</xdr:rowOff>
    </xdr:to>
    <xdr:pic>
      <xdr:nvPicPr>
        <xdr:cNvPr id="10" name="Picture 1" descr="escudojpg"/>
        <xdr:cNvPicPr preferRelativeResize="1">
          <a:picLocks noChangeAspect="1"/>
        </xdr:cNvPicPr>
      </xdr:nvPicPr>
      <xdr:blipFill>
        <a:blip r:embed="rId1"/>
        <a:stretch>
          <a:fillRect/>
        </a:stretch>
      </xdr:blipFill>
      <xdr:spPr>
        <a:xfrm>
          <a:off x="38100" y="47625"/>
          <a:ext cx="809625" cy="400050"/>
        </a:xfrm>
        <a:prstGeom prst="rect">
          <a:avLst/>
        </a:prstGeom>
        <a:noFill/>
        <a:ln w="9525" cmpd="sng">
          <a:noFill/>
        </a:ln>
      </xdr:spPr>
    </xdr:pic>
    <xdr:clientData/>
  </xdr:twoCellAnchor>
  <xdr:twoCellAnchor>
    <xdr:from>
      <xdr:col>0</xdr:col>
      <xdr:colOff>38100</xdr:colOff>
      <xdr:row>0</xdr:row>
      <xdr:rowOff>47625</xdr:rowOff>
    </xdr:from>
    <xdr:to>
      <xdr:col>0</xdr:col>
      <xdr:colOff>781050</xdr:colOff>
      <xdr:row>3</xdr:row>
      <xdr:rowOff>0</xdr:rowOff>
    </xdr:to>
    <xdr:pic>
      <xdr:nvPicPr>
        <xdr:cNvPr id="11" name="Picture 1" descr="escudojpg"/>
        <xdr:cNvPicPr preferRelativeResize="1">
          <a:picLocks noChangeAspect="1"/>
        </xdr:cNvPicPr>
      </xdr:nvPicPr>
      <xdr:blipFill>
        <a:blip r:embed="rId1"/>
        <a:stretch>
          <a:fillRect/>
        </a:stretch>
      </xdr:blipFill>
      <xdr:spPr>
        <a:xfrm>
          <a:off x="38100" y="47625"/>
          <a:ext cx="7429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828675</xdr:colOff>
      <xdr:row>2</xdr:row>
      <xdr:rowOff>323850</xdr:rowOff>
    </xdr:to>
    <xdr:pic>
      <xdr:nvPicPr>
        <xdr:cNvPr id="1" name="Picture 1" descr="escudojpg"/>
        <xdr:cNvPicPr preferRelativeResize="1">
          <a:picLocks noChangeAspect="1"/>
        </xdr:cNvPicPr>
      </xdr:nvPicPr>
      <xdr:blipFill>
        <a:blip r:embed="rId1"/>
        <a:stretch>
          <a:fillRect/>
        </a:stretch>
      </xdr:blipFill>
      <xdr:spPr>
        <a:xfrm>
          <a:off x="19050" y="38100"/>
          <a:ext cx="8096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847725</xdr:colOff>
      <xdr:row>2</xdr:row>
      <xdr:rowOff>200025</xdr:rowOff>
    </xdr:to>
    <xdr:pic>
      <xdr:nvPicPr>
        <xdr:cNvPr id="1"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2"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3"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4"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5"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6"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7"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8"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9"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10"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11"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12"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847725</xdr:colOff>
      <xdr:row>2</xdr:row>
      <xdr:rowOff>200025</xdr:rowOff>
    </xdr:to>
    <xdr:pic>
      <xdr:nvPicPr>
        <xdr:cNvPr id="1"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2"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847725</xdr:colOff>
      <xdr:row>2</xdr:row>
      <xdr:rowOff>200025</xdr:rowOff>
    </xdr:to>
    <xdr:pic>
      <xdr:nvPicPr>
        <xdr:cNvPr id="1"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2"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3"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twoCellAnchor>
    <xdr:from>
      <xdr:col>0</xdr:col>
      <xdr:colOff>38100</xdr:colOff>
      <xdr:row>0</xdr:row>
      <xdr:rowOff>47625</xdr:rowOff>
    </xdr:from>
    <xdr:to>
      <xdr:col>0</xdr:col>
      <xdr:colOff>847725</xdr:colOff>
      <xdr:row>2</xdr:row>
      <xdr:rowOff>200025</xdr:rowOff>
    </xdr:to>
    <xdr:pic>
      <xdr:nvPicPr>
        <xdr:cNvPr id="4" name="Picture 1" descr="escudojpg"/>
        <xdr:cNvPicPr preferRelativeResize="1">
          <a:picLocks noChangeAspect="1"/>
        </xdr:cNvPicPr>
      </xdr:nvPicPr>
      <xdr:blipFill>
        <a:blip r:embed="rId1"/>
        <a:stretch>
          <a:fillRect/>
        </a:stretch>
      </xdr:blipFill>
      <xdr:spPr>
        <a:xfrm>
          <a:off x="38100" y="47625"/>
          <a:ext cx="8096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I11"/>
  <sheetViews>
    <sheetView showGridLines="0" showRowColHeaders="0" tabSelected="1" zoomScalePageLayoutView="0" workbookViewId="0" topLeftCell="A1">
      <selection activeCell="H7" sqref="H7"/>
    </sheetView>
  </sheetViews>
  <sheetFormatPr defaultColWidth="11.421875" defaultRowHeight="15"/>
  <cols>
    <col min="1" max="1" width="5.8515625" style="0" customWidth="1"/>
    <col min="2" max="2" width="28.57421875" style="0" customWidth="1"/>
    <col min="3" max="3" width="13.57421875" style="0" customWidth="1"/>
    <col min="5" max="5" width="14.57421875" style="0" customWidth="1"/>
    <col min="6" max="6" width="14.140625" style="0" customWidth="1"/>
    <col min="7" max="7" width="14.00390625" style="0" customWidth="1"/>
    <col min="8" max="8" width="14.140625" style="0" customWidth="1"/>
    <col min="9" max="9" width="11.57421875" style="0" bestFit="1" customWidth="1"/>
  </cols>
  <sheetData>
    <row r="1" spans="2:8" ht="48" customHeight="1">
      <c r="B1" s="704"/>
      <c r="C1" s="705" t="s">
        <v>452</v>
      </c>
      <c r="D1" s="706"/>
      <c r="E1" s="706"/>
      <c r="F1" s="706"/>
      <c r="G1" s="706"/>
      <c r="H1" s="707"/>
    </row>
    <row r="2" spans="2:8" ht="32.25" customHeight="1">
      <c r="B2" s="708" t="s">
        <v>444</v>
      </c>
      <c r="C2" s="457" t="s">
        <v>21</v>
      </c>
      <c r="D2" s="457" t="s">
        <v>445</v>
      </c>
      <c r="E2" s="457" t="s">
        <v>18</v>
      </c>
      <c r="F2" s="458"/>
      <c r="G2" s="458"/>
      <c r="H2" s="709"/>
    </row>
    <row r="3" spans="2:8" ht="35.25" customHeight="1">
      <c r="B3" s="708"/>
      <c r="C3" s="457"/>
      <c r="D3" s="457"/>
      <c r="E3" s="36" t="s">
        <v>5</v>
      </c>
      <c r="F3" s="36" t="s">
        <v>17</v>
      </c>
      <c r="G3" s="36" t="s">
        <v>6</v>
      </c>
      <c r="H3" s="710" t="s">
        <v>7</v>
      </c>
    </row>
    <row r="4" spans="2:8" ht="37.5" customHeight="1">
      <c r="B4" s="711" t="s">
        <v>446</v>
      </c>
      <c r="C4" s="165">
        <f>'FORMACION TECNOLOGICA DE EXCELE'!A96</f>
        <v>0.20400000000000004</v>
      </c>
      <c r="D4" s="313">
        <f>'FORMACION TECNOLOGICA DE EXCELE'!B96</f>
        <v>24</v>
      </c>
      <c r="E4" s="114">
        <f>'FORMACION TECNOLOGICA DE EXCELE'!O96</f>
        <v>613000</v>
      </c>
      <c r="F4" s="114">
        <f>'FORMACION TECNOLOGICA DE EXCELE'!P96</f>
        <v>74192000</v>
      </c>
      <c r="G4" s="114">
        <f>'FORMACION TECNOLOGICA DE EXCELE'!Q96</f>
        <v>2840000</v>
      </c>
      <c r="H4" s="712">
        <f aca="true" t="shared" si="0" ref="H4:H9">SUM(E4:G4)</f>
        <v>77645000</v>
      </c>
    </row>
    <row r="5" spans="2:8" ht="37.5" customHeight="1">
      <c r="B5" s="711" t="s">
        <v>447</v>
      </c>
      <c r="C5" s="165">
        <f>'DESARROLLO CIENTÍFICO Y TECNOLÓ'!A65</f>
        <v>0.2</v>
      </c>
      <c r="D5" s="313">
        <f>'DESARROLLO CIENTÍFICO Y TECNOLÓ'!B65</f>
        <v>14</v>
      </c>
      <c r="E5" s="114">
        <f>'DESARROLLO CIENTÍFICO Y TECNOLÓ'!O65</f>
        <v>3046000</v>
      </c>
      <c r="F5" s="114">
        <f>'DESARROLLO CIENTÍFICO Y TECNOLÓ'!P65</f>
        <v>0</v>
      </c>
      <c r="G5" s="114">
        <f>'DESARROLLO CIENTÍFICO Y TECNOLÓ'!Q65</f>
        <v>0</v>
      </c>
      <c r="H5" s="712">
        <f t="shared" si="0"/>
        <v>3046000</v>
      </c>
    </row>
    <row r="6" spans="2:8" ht="37.5" customHeight="1">
      <c r="B6" s="711" t="s">
        <v>448</v>
      </c>
      <c r="C6" s="165">
        <f>'INTERACCIÓN POLITÉCNICO-SOCIEDA'!A69</f>
        <v>0.2</v>
      </c>
      <c r="D6" s="313">
        <f>'INTERACCIÓN POLITÉCNICO-SOCIEDA'!B69</f>
        <v>29</v>
      </c>
      <c r="E6" s="114">
        <f>'INTERACCIÓN POLITÉCNICO-SOCIEDA'!O69</f>
        <v>1487500</v>
      </c>
      <c r="F6" s="114">
        <f>'INTERACCIÓN POLITÉCNICO-SOCIEDA'!P69</f>
        <v>237000</v>
      </c>
      <c r="G6" s="114">
        <f>'INTERACCIÓN POLITÉCNICO-SOCIEDA'!Q69</f>
        <v>235000</v>
      </c>
      <c r="H6" s="712">
        <f t="shared" si="0"/>
        <v>1959500</v>
      </c>
    </row>
    <row r="7" spans="2:8" ht="66" customHeight="1">
      <c r="B7" s="711" t="s">
        <v>449</v>
      </c>
      <c r="C7" s="165">
        <f>'FORT.CAPI.SOC.TERRITORIO'!A75</f>
        <v>0.19999999999999998</v>
      </c>
      <c r="D7" s="164">
        <f>'FORT.CAPI.SOC.TERRITORIO'!B75</f>
        <v>11</v>
      </c>
      <c r="E7" s="114">
        <f>'FORT.CAPI.SOC.TERRITORIO'!O75</f>
        <v>58000</v>
      </c>
      <c r="F7" s="114">
        <f>'FORT.CAPI.SOC.TERRITORIO'!P75</f>
        <v>2613000</v>
      </c>
      <c r="G7" s="114">
        <f>'FORT.CAPI.SOC.TERRITORIO'!Q75</f>
        <v>2374000</v>
      </c>
      <c r="H7" s="712">
        <f t="shared" si="0"/>
        <v>5045000</v>
      </c>
    </row>
    <row r="8" spans="2:9" ht="38.25" customHeight="1">
      <c r="B8" s="711" t="s">
        <v>450</v>
      </c>
      <c r="C8" s="165">
        <f>'MODERNIZACION GESTION UNIVERSIT'!A120</f>
        <v>0.2</v>
      </c>
      <c r="D8" s="164">
        <f>'MODERNIZACION GESTION UNIVERSIT'!B120</f>
        <v>30</v>
      </c>
      <c r="E8" s="114">
        <f>'MODERNIZACION GESTION UNIVERSIT'!O120</f>
        <v>9207171</v>
      </c>
      <c r="F8" s="114">
        <f>'MODERNIZACION GESTION UNIVERSIT'!P120</f>
        <v>16675021</v>
      </c>
      <c r="G8" s="114">
        <f>'MODERNIZACION GESTION UNIVERSIT'!Q120</f>
        <v>20791198.05</v>
      </c>
      <c r="H8" s="712">
        <f t="shared" si="0"/>
        <v>46673390.05</v>
      </c>
      <c r="I8" s="167"/>
    </row>
    <row r="9" spans="2:9" s="120" customFormat="1" ht="25.5" customHeight="1" thickBot="1">
      <c r="B9" s="713" t="s">
        <v>451</v>
      </c>
      <c r="C9" s="714">
        <f>SUM(C4:C8)</f>
        <v>1.004</v>
      </c>
      <c r="D9" s="715">
        <f>SUM(D4:D8)</f>
        <v>108</v>
      </c>
      <c r="E9" s="716">
        <f>SUM(E4:E8)</f>
        <v>14411671</v>
      </c>
      <c r="F9" s="716">
        <f>SUM(F4:F8)</f>
        <v>93717021</v>
      </c>
      <c r="G9" s="716">
        <f>SUM(G4:G8)</f>
        <v>26240198.05</v>
      </c>
      <c r="H9" s="717">
        <f t="shared" si="0"/>
        <v>134368890.05</v>
      </c>
      <c r="I9" s="166"/>
    </row>
    <row r="10" ht="15">
      <c r="I10" s="167"/>
    </row>
    <row r="11" ht="15">
      <c r="H11" s="167"/>
    </row>
  </sheetData>
  <sheetProtection password="CBF1" sheet="1"/>
  <mergeCells count="5">
    <mergeCell ref="C2:C3"/>
    <mergeCell ref="B2:B3"/>
    <mergeCell ref="D2:D3"/>
    <mergeCell ref="E2:H2"/>
    <mergeCell ref="C1:H1"/>
  </mergeCells>
  <printOptions horizontalCentered="1" verticalCentered="1"/>
  <pageMargins left="0.7086614173228347" right="0.7086614173228347" top="1.299212598425197"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97"/>
  <sheetViews>
    <sheetView zoomScalePageLayoutView="0" workbookViewId="0" topLeftCell="A1">
      <selection activeCell="E5" sqref="E5"/>
    </sheetView>
  </sheetViews>
  <sheetFormatPr defaultColWidth="11.421875" defaultRowHeight="15"/>
  <cols>
    <col min="1" max="1" width="13.8515625" style="27" customWidth="1"/>
    <col min="2" max="2" width="29.140625" style="27" customWidth="1"/>
    <col min="3" max="3" width="13.8515625" style="60" customWidth="1"/>
    <col min="4" max="4" width="16.7109375" style="27" customWidth="1"/>
    <col min="5" max="5" width="19.7109375" style="27" customWidth="1"/>
    <col min="6" max="6" width="10.140625" style="27" customWidth="1"/>
    <col min="7" max="8" width="11.421875" style="27" customWidth="1"/>
    <col min="9" max="9" width="10.8515625" style="75" customWidth="1"/>
    <col min="10" max="11" width="10.28125" style="75" customWidth="1"/>
    <col min="12" max="12" width="9.8515625" style="75" customWidth="1"/>
    <col min="13" max="13" width="10.140625" style="27" customWidth="1"/>
    <col min="14" max="14" width="10.421875" style="27" customWidth="1"/>
    <col min="15" max="15" width="11.421875" style="27" customWidth="1"/>
    <col min="16" max="16" width="12.7109375" style="27" customWidth="1"/>
    <col min="17" max="17" width="10.57421875" style="27" customWidth="1"/>
    <col min="18" max="18" width="10.8515625" style="27" customWidth="1"/>
    <col min="19" max="19" width="24.140625" style="27" customWidth="1"/>
    <col min="20" max="16384" width="11.421875" style="50" customWidth="1"/>
  </cols>
  <sheetData>
    <row r="1" spans="1:19" ht="11.25">
      <c r="A1" s="496"/>
      <c r="B1" s="499" t="s">
        <v>10</v>
      </c>
      <c r="C1" s="499"/>
      <c r="D1" s="499"/>
      <c r="E1" s="499"/>
      <c r="F1" s="499"/>
      <c r="G1" s="499"/>
      <c r="H1" s="499"/>
      <c r="I1" s="499"/>
      <c r="J1" s="499"/>
      <c r="K1" s="499"/>
      <c r="L1" s="499"/>
      <c r="M1" s="499"/>
      <c r="N1" s="499"/>
      <c r="O1" s="499"/>
      <c r="P1" s="10"/>
      <c r="Q1" s="11"/>
      <c r="R1" s="495" t="s">
        <v>20</v>
      </c>
      <c r="S1" s="495"/>
    </row>
    <row r="2" spans="1:19" ht="11.25">
      <c r="A2" s="497"/>
      <c r="B2" s="500"/>
      <c r="C2" s="500"/>
      <c r="D2" s="500"/>
      <c r="E2" s="500"/>
      <c r="F2" s="500"/>
      <c r="G2" s="500"/>
      <c r="H2" s="500"/>
      <c r="I2" s="500"/>
      <c r="J2" s="500"/>
      <c r="K2" s="500"/>
      <c r="L2" s="500"/>
      <c r="M2" s="500"/>
      <c r="N2" s="500"/>
      <c r="O2" s="500"/>
      <c r="P2" s="12"/>
      <c r="Q2" s="13"/>
      <c r="R2" s="495"/>
      <c r="S2" s="495"/>
    </row>
    <row r="3" spans="1:19" ht="12.75">
      <c r="A3" s="498"/>
      <c r="B3" s="501"/>
      <c r="C3" s="501"/>
      <c r="D3" s="501"/>
      <c r="E3" s="501"/>
      <c r="F3" s="501"/>
      <c r="G3" s="501"/>
      <c r="H3" s="501"/>
      <c r="I3" s="501"/>
      <c r="J3" s="501"/>
      <c r="K3" s="501"/>
      <c r="L3" s="501"/>
      <c r="M3" s="501"/>
      <c r="N3" s="501"/>
      <c r="O3" s="501"/>
      <c r="P3" s="14"/>
      <c r="Q3" s="15"/>
      <c r="R3" s="495" t="s">
        <v>9</v>
      </c>
      <c r="S3" s="495"/>
    </row>
    <row r="4" spans="1:19" ht="14.25">
      <c r="A4" s="28" t="s">
        <v>34</v>
      </c>
      <c r="B4" s="29"/>
      <c r="C4" s="199"/>
      <c r="D4" s="29"/>
      <c r="E4" s="29"/>
      <c r="F4" s="29"/>
      <c r="G4" s="29"/>
      <c r="H4" s="29"/>
      <c r="I4" s="65"/>
      <c r="J4" s="65"/>
      <c r="K4" s="65"/>
      <c r="L4" s="65"/>
      <c r="N4" s="29" t="s">
        <v>35</v>
      </c>
      <c r="O4" s="29"/>
      <c r="P4" s="29"/>
      <c r="R4" s="30"/>
      <c r="S4" s="31"/>
    </row>
    <row r="5" spans="1:19" ht="14.25">
      <c r="A5" s="32" t="s">
        <v>77</v>
      </c>
      <c r="B5" s="33"/>
      <c r="C5" s="200"/>
      <c r="D5" s="33"/>
      <c r="E5" s="30"/>
      <c r="F5" s="30"/>
      <c r="G5" s="30"/>
      <c r="H5" s="30"/>
      <c r="I5" s="66"/>
      <c r="J5" s="66"/>
      <c r="K5" s="66"/>
      <c r="L5" s="66"/>
      <c r="N5" s="30" t="s">
        <v>0</v>
      </c>
      <c r="O5" s="30"/>
      <c r="P5" s="30"/>
      <c r="R5" s="34"/>
      <c r="S5" s="31"/>
    </row>
    <row r="6" spans="1:19" ht="14.25">
      <c r="A6" s="35"/>
      <c r="B6" s="30"/>
      <c r="C6" s="200"/>
      <c r="D6" s="30"/>
      <c r="E6" s="30"/>
      <c r="F6" s="30"/>
      <c r="G6" s="30"/>
      <c r="H6" s="30"/>
      <c r="I6" s="66"/>
      <c r="J6" s="66"/>
      <c r="K6" s="66"/>
      <c r="L6" s="66"/>
      <c r="M6" s="30"/>
      <c r="N6" s="30"/>
      <c r="O6" s="30"/>
      <c r="P6" s="30"/>
      <c r="Q6" s="30"/>
      <c r="R6" s="30"/>
      <c r="S6" s="31"/>
    </row>
    <row r="7" spans="1:19" ht="11.25">
      <c r="A7" s="457" t="s">
        <v>21</v>
      </c>
      <c r="B7" s="457" t="s">
        <v>8</v>
      </c>
      <c r="C7" s="457" t="s">
        <v>66</v>
      </c>
      <c r="D7" s="457" t="s">
        <v>19</v>
      </c>
      <c r="E7" s="502" t="s">
        <v>33</v>
      </c>
      <c r="F7" s="503" t="s">
        <v>11</v>
      </c>
      <c r="G7" s="503" t="s">
        <v>12</v>
      </c>
      <c r="H7" s="457" t="s">
        <v>32</v>
      </c>
      <c r="I7" s="457" t="s">
        <v>13</v>
      </c>
      <c r="J7" s="457" t="s">
        <v>14</v>
      </c>
      <c r="K7" s="457" t="s">
        <v>15</v>
      </c>
      <c r="L7" s="457" t="s">
        <v>16</v>
      </c>
      <c r="M7" s="457" t="s">
        <v>4</v>
      </c>
      <c r="N7" s="457"/>
      <c r="O7" s="457" t="s">
        <v>18</v>
      </c>
      <c r="P7" s="458"/>
      <c r="Q7" s="458"/>
      <c r="R7" s="458"/>
      <c r="S7" s="457" t="s">
        <v>1</v>
      </c>
    </row>
    <row r="8" spans="1:19" ht="33.75">
      <c r="A8" s="457"/>
      <c r="B8" s="457"/>
      <c r="C8" s="457"/>
      <c r="D8" s="457"/>
      <c r="E8" s="502"/>
      <c r="F8" s="504"/>
      <c r="G8" s="504"/>
      <c r="H8" s="457"/>
      <c r="I8" s="457"/>
      <c r="J8" s="457"/>
      <c r="K8" s="457"/>
      <c r="L8" s="457"/>
      <c r="M8" s="37" t="s">
        <v>2</v>
      </c>
      <c r="N8" s="37" t="s">
        <v>3</v>
      </c>
      <c r="O8" s="36" t="s">
        <v>5</v>
      </c>
      <c r="P8" s="36" t="s">
        <v>17</v>
      </c>
      <c r="Q8" s="36" t="s">
        <v>6</v>
      </c>
      <c r="R8" s="36" t="s">
        <v>7</v>
      </c>
      <c r="S8" s="457"/>
    </row>
    <row r="9" spans="1:19" ht="39" customHeight="1">
      <c r="A9" s="471">
        <f>A12+A35+A54+A74</f>
        <v>0.20400000000000001</v>
      </c>
      <c r="B9" s="473" t="s">
        <v>465</v>
      </c>
      <c r="C9" s="506" t="s">
        <v>199</v>
      </c>
      <c r="D9" s="473"/>
      <c r="E9" s="389" t="s">
        <v>36</v>
      </c>
      <c r="F9" s="17" t="s">
        <v>22</v>
      </c>
      <c r="G9" s="18" t="s">
        <v>25</v>
      </c>
      <c r="H9" s="18" t="s">
        <v>31</v>
      </c>
      <c r="I9" s="39" t="s">
        <v>25</v>
      </c>
      <c r="J9" s="39" t="s">
        <v>25</v>
      </c>
      <c r="K9" s="39" t="s">
        <v>25</v>
      </c>
      <c r="L9" s="39" t="s">
        <v>25</v>
      </c>
      <c r="M9" s="47"/>
      <c r="N9" s="47"/>
      <c r="O9" s="77"/>
      <c r="P9" s="77"/>
      <c r="Q9" s="77"/>
      <c r="R9" s="44"/>
      <c r="S9" s="45"/>
    </row>
    <row r="10" spans="1:19" ht="38.25" customHeight="1">
      <c r="A10" s="472"/>
      <c r="B10" s="474"/>
      <c r="C10" s="507"/>
      <c r="D10" s="474"/>
      <c r="E10" s="389" t="s">
        <v>37</v>
      </c>
      <c r="F10" s="17" t="s">
        <v>23</v>
      </c>
      <c r="G10" s="18" t="s">
        <v>38</v>
      </c>
      <c r="H10" s="18" t="s">
        <v>39</v>
      </c>
      <c r="I10" s="40">
        <v>0.45</v>
      </c>
      <c r="J10" s="83" t="s">
        <v>87</v>
      </c>
      <c r="K10" s="83" t="s">
        <v>87</v>
      </c>
      <c r="L10" s="83" t="s">
        <v>195</v>
      </c>
      <c r="M10" s="47"/>
      <c r="N10" s="47"/>
      <c r="O10" s="77"/>
      <c r="P10" s="77"/>
      <c r="Q10" s="77"/>
      <c r="R10" s="44"/>
      <c r="S10" s="45" t="s">
        <v>537</v>
      </c>
    </row>
    <row r="11" spans="1:19" ht="11.25">
      <c r="A11" s="316"/>
      <c r="B11" s="317"/>
      <c r="C11" s="318"/>
      <c r="D11" s="379"/>
      <c r="E11" s="379"/>
      <c r="F11" s="319"/>
      <c r="G11" s="319"/>
      <c r="H11" s="319"/>
      <c r="I11" s="319"/>
      <c r="J11" s="319"/>
      <c r="K11" s="319"/>
      <c r="L11" s="319"/>
      <c r="M11" s="319"/>
      <c r="N11" s="319"/>
      <c r="O11" s="320"/>
      <c r="P11" s="320"/>
      <c r="Q11" s="320"/>
      <c r="R11" s="321"/>
      <c r="S11" s="231"/>
    </row>
    <row r="12" spans="1:19" ht="39.75" customHeight="1">
      <c r="A12" s="471">
        <f>A16</f>
        <v>0.046</v>
      </c>
      <c r="B12" s="473" t="s">
        <v>466</v>
      </c>
      <c r="C12" s="506" t="s">
        <v>199</v>
      </c>
      <c r="D12" s="473"/>
      <c r="E12" s="390" t="s">
        <v>41</v>
      </c>
      <c r="F12" s="24" t="s">
        <v>23</v>
      </c>
      <c r="G12" s="25" t="s">
        <v>24</v>
      </c>
      <c r="H12" s="25" t="s">
        <v>39</v>
      </c>
      <c r="I12" s="39" t="s">
        <v>195</v>
      </c>
      <c r="J12" s="39" t="s">
        <v>51</v>
      </c>
      <c r="K12" s="39" t="s">
        <v>51</v>
      </c>
      <c r="L12" s="39" t="s">
        <v>51</v>
      </c>
      <c r="M12" s="47"/>
      <c r="N12" s="47"/>
      <c r="O12" s="77"/>
      <c r="P12" s="77"/>
      <c r="Q12" s="77"/>
      <c r="R12" s="44"/>
      <c r="S12" s="45"/>
    </row>
    <row r="13" spans="1:19" ht="38.25" customHeight="1">
      <c r="A13" s="472"/>
      <c r="B13" s="474"/>
      <c r="C13" s="507"/>
      <c r="D13" s="474"/>
      <c r="E13" s="390" t="s">
        <v>42</v>
      </c>
      <c r="F13" s="24" t="s">
        <v>23</v>
      </c>
      <c r="G13" s="25" t="s">
        <v>44</v>
      </c>
      <c r="H13" s="25" t="s">
        <v>45</v>
      </c>
      <c r="I13" s="39" t="s">
        <v>74</v>
      </c>
      <c r="J13" s="39" t="s">
        <v>196</v>
      </c>
      <c r="K13" s="39" t="s">
        <v>197</v>
      </c>
      <c r="L13" s="39" t="s">
        <v>74</v>
      </c>
      <c r="M13" s="47"/>
      <c r="N13" s="47"/>
      <c r="O13" s="77"/>
      <c r="P13" s="77"/>
      <c r="Q13" s="77"/>
      <c r="R13" s="44"/>
      <c r="S13" s="45"/>
    </row>
    <row r="14" spans="1:19" ht="33" customHeight="1">
      <c r="A14" s="472"/>
      <c r="B14" s="474"/>
      <c r="C14" s="513"/>
      <c r="D14" s="474"/>
      <c r="E14" s="390" t="s">
        <v>43</v>
      </c>
      <c r="F14" s="24" t="s">
        <v>23</v>
      </c>
      <c r="G14" s="25" t="s">
        <v>44</v>
      </c>
      <c r="H14" s="25" t="s">
        <v>45</v>
      </c>
      <c r="I14" s="39" t="s">
        <v>74</v>
      </c>
      <c r="J14" s="39" t="s">
        <v>196</v>
      </c>
      <c r="K14" s="39" t="s">
        <v>197</v>
      </c>
      <c r="L14" s="39" t="s">
        <v>74</v>
      </c>
      <c r="M14" s="47"/>
      <c r="N14" s="47"/>
      <c r="O14" s="79"/>
      <c r="P14" s="79"/>
      <c r="Q14" s="79"/>
      <c r="R14" s="69"/>
      <c r="S14" s="45"/>
    </row>
    <row r="15" spans="1:19" ht="11.25">
      <c r="A15" s="316"/>
      <c r="B15" s="317"/>
      <c r="C15" s="318"/>
      <c r="D15" s="379"/>
      <c r="E15" s="379"/>
      <c r="F15" s="319"/>
      <c r="G15" s="319"/>
      <c r="H15" s="319"/>
      <c r="I15" s="319"/>
      <c r="J15" s="319"/>
      <c r="K15" s="319"/>
      <c r="L15" s="319"/>
      <c r="M15" s="319"/>
      <c r="N15" s="319"/>
      <c r="O15" s="320"/>
      <c r="P15" s="320"/>
      <c r="Q15" s="320"/>
      <c r="R15" s="321"/>
      <c r="S15" s="231"/>
    </row>
    <row r="16" spans="1:19" ht="30" customHeight="1">
      <c r="A16" s="459">
        <f>SUM(A27:A33)</f>
        <v>0.046</v>
      </c>
      <c r="B16" s="491" t="s">
        <v>456</v>
      </c>
      <c r="C16" s="514" t="s">
        <v>199</v>
      </c>
      <c r="D16" s="487"/>
      <c r="E16" s="383" t="s">
        <v>538</v>
      </c>
      <c r="F16" s="53" t="s">
        <v>22</v>
      </c>
      <c r="G16" s="56">
        <v>1</v>
      </c>
      <c r="H16" s="39" t="s">
        <v>31</v>
      </c>
      <c r="I16" s="39" t="s">
        <v>31</v>
      </c>
      <c r="J16" s="39" t="s">
        <v>31</v>
      </c>
      <c r="K16" s="39" t="s">
        <v>25</v>
      </c>
      <c r="L16" s="39" t="s">
        <v>25</v>
      </c>
      <c r="M16" s="47"/>
      <c r="N16" s="47"/>
      <c r="O16" s="77"/>
      <c r="P16" s="77"/>
      <c r="Q16" s="77"/>
      <c r="R16" s="44"/>
      <c r="S16" s="45"/>
    </row>
    <row r="17" spans="1:19" ht="30" customHeight="1">
      <c r="A17" s="460"/>
      <c r="B17" s="492"/>
      <c r="C17" s="515"/>
      <c r="D17" s="488"/>
      <c r="E17" s="391" t="s">
        <v>539</v>
      </c>
      <c r="F17" s="188" t="s">
        <v>22</v>
      </c>
      <c r="G17" s="203">
        <v>6</v>
      </c>
      <c r="H17" s="189" t="s">
        <v>28</v>
      </c>
      <c r="I17" s="189" t="s">
        <v>28</v>
      </c>
      <c r="J17" s="189" t="s">
        <v>28</v>
      </c>
      <c r="K17" s="189" t="s">
        <v>25</v>
      </c>
      <c r="L17" s="189" t="s">
        <v>25</v>
      </c>
      <c r="M17" s="47"/>
      <c r="N17" s="47"/>
      <c r="O17" s="77"/>
      <c r="P17" s="77"/>
      <c r="Q17" s="77"/>
      <c r="R17" s="44"/>
      <c r="S17" s="45" t="s">
        <v>542</v>
      </c>
    </row>
    <row r="18" spans="1:19" ht="30" customHeight="1">
      <c r="A18" s="460"/>
      <c r="B18" s="492"/>
      <c r="C18" s="515"/>
      <c r="D18" s="488"/>
      <c r="E18" s="391" t="s">
        <v>540</v>
      </c>
      <c r="F18" s="188" t="s">
        <v>22</v>
      </c>
      <c r="G18" s="203">
        <v>38</v>
      </c>
      <c r="H18" s="189" t="s">
        <v>116</v>
      </c>
      <c r="I18" s="189" t="s">
        <v>117</v>
      </c>
      <c r="J18" s="189" t="s">
        <v>101</v>
      </c>
      <c r="K18" s="189" t="s">
        <v>118</v>
      </c>
      <c r="L18" s="189" t="s">
        <v>119</v>
      </c>
      <c r="M18" s="47"/>
      <c r="N18" s="47"/>
      <c r="O18" s="77"/>
      <c r="P18" s="77"/>
      <c r="Q18" s="77"/>
      <c r="R18" s="44"/>
      <c r="S18" s="45" t="s">
        <v>1081</v>
      </c>
    </row>
    <row r="19" spans="1:19" ht="36.75" customHeight="1">
      <c r="A19" s="460"/>
      <c r="B19" s="492"/>
      <c r="C19" s="515"/>
      <c r="D19" s="488"/>
      <c r="E19" s="391" t="s">
        <v>541</v>
      </c>
      <c r="F19" s="188" t="s">
        <v>22</v>
      </c>
      <c r="G19" s="203">
        <v>0</v>
      </c>
      <c r="H19" s="189" t="s">
        <v>31</v>
      </c>
      <c r="I19" s="189" t="s">
        <v>31</v>
      </c>
      <c r="J19" s="189" t="s">
        <v>31</v>
      </c>
      <c r="K19" s="189" t="s">
        <v>25</v>
      </c>
      <c r="L19" s="189" t="s">
        <v>25</v>
      </c>
      <c r="M19" s="47"/>
      <c r="N19" s="47"/>
      <c r="O19" s="77"/>
      <c r="P19" s="77"/>
      <c r="Q19" s="77"/>
      <c r="R19" s="44"/>
      <c r="S19" s="45"/>
    </row>
    <row r="20" spans="1:19" ht="30" customHeight="1">
      <c r="A20" s="460"/>
      <c r="B20" s="492"/>
      <c r="C20" s="515"/>
      <c r="D20" s="488"/>
      <c r="E20" s="391" t="s">
        <v>120</v>
      </c>
      <c r="F20" s="188" t="s">
        <v>22</v>
      </c>
      <c r="G20" s="203">
        <v>124</v>
      </c>
      <c r="H20" s="189" t="s">
        <v>104</v>
      </c>
      <c r="I20" s="189" t="s">
        <v>608</v>
      </c>
      <c r="J20" s="189" t="s">
        <v>609</v>
      </c>
      <c r="K20" s="189" t="s">
        <v>610</v>
      </c>
      <c r="L20" s="189" t="s">
        <v>608</v>
      </c>
      <c r="M20" s="47"/>
      <c r="N20" s="47"/>
      <c r="O20" s="77"/>
      <c r="P20" s="77"/>
      <c r="Q20" s="77"/>
      <c r="R20" s="44"/>
      <c r="S20" s="45" t="s">
        <v>1082</v>
      </c>
    </row>
    <row r="21" spans="1:19" ht="30" customHeight="1">
      <c r="A21" s="460"/>
      <c r="B21" s="492"/>
      <c r="C21" s="515"/>
      <c r="D21" s="488"/>
      <c r="E21" s="391" t="s">
        <v>46</v>
      </c>
      <c r="F21" s="188" t="s">
        <v>23</v>
      </c>
      <c r="G21" s="204">
        <v>0.3</v>
      </c>
      <c r="H21" s="204">
        <v>0.7</v>
      </c>
      <c r="I21" s="189" t="s">
        <v>534</v>
      </c>
      <c r="J21" s="189" t="s">
        <v>29</v>
      </c>
      <c r="K21" s="189" t="s">
        <v>51</v>
      </c>
      <c r="L21" s="189" t="s">
        <v>29</v>
      </c>
      <c r="M21" s="47"/>
      <c r="N21" s="47"/>
      <c r="O21" s="77"/>
      <c r="P21" s="77"/>
      <c r="Q21" s="77"/>
      <c r="R21" s="44"/>
      <c r="S21" s="45" t="s">
        <v>1082</v>
      </c>
    </row>
    <row r="22" spans="1:19" ht="30" customHeight="1">
      <c r="A22" s="460"/>
      <c r="B22" s="492"/>
      <c r="C22" s="515"/>
      <c r="D22" s="488"/>
      <c r="E22" s="391" t="s">
        <v>410</v>
      </c>
      <c r="F22" s="188" t="s">
        <v>23</v>
      </c>
      <c r="G22" s="203">
        <v>0</v>
      </c>
      <c r="H22" s="204">
        <v>1</v>
      </c>
      <c r="I22" s="189" t="s">
        <v>45</v>
      </c>
      <c r="J22" s="189" t="s">
        <v>52</v>
      </c>
      <c r="K22" s="189" t="s">
        <v>52</v>
      </c>
      <c r="L22" s="189"/>
      <c r="M22" s="47"/>
      <c r="N22" s="47"/>
      <c r="O22" s="77"/>
      <c r="P22" s="77"/>
      <c r="Q22" s="77"/>
      <c r="R22" s="44"/>
      <c r="S22" s="45" t="s">
        <v>1082</v>
      </c>
    </row>
    <row r="23" spans="1:19" ht="39.75" customHeight="1">
      <c r="A23" s="460"/>
      <c r="B23" s="492"/>
      <c r="C23" s="515"/>
      <c r="D23" s="488"/>
      <c r="E23" s="391" t="s">
        <v>611</v>
      </c>
      <c r="F23" s="188" t="s">
        <v>23</v>
      </c>
      <c r="G23" s="204">
        <v>0.05</v>
      </c>
      <c r="H23" s="189" t="s">
        <v>52</v>
      </c>
      <c r="I23" s="189" t="s">
        <v>195</v>
      </c>
      <c r="J23" s="189" t="s">
        <v>51</v>
      </c>
      <c r="K23" s="189" t="s">
        <v>51</v>
      </c>
      <c r="L23" s="189" t="s">
        <v>51</v>
      </c>
      <c r="M23" s="47"/>
      <c r="N23" s="47"/>
      <c r="O23" s="77"/>
      <c r="P23" s="50"/>
      <c r="Q23" s="77"/>
      <c r="R23" s="44"/>
      <c r="S23" s="45" t="s">
        <v>1083</v>
      </c>
    </row>
    <row r="24" spans="1:19" ht="59.25" customHeight="1">
      <c r="A24" s="460"/>
      <c r="B24" s="492"/>
      <c r="C24" s="515"/>
      <c r="D24" s="488"/>
      <c r="E24" s="391" t="s">
        <v>121</v>
      </c>
      <c r="F24" s="188" t="s">
        <v>868</v>
      </c>
      <c r="G24" s="205">
        <v>0.14</v>
      </c>
      <c r="H24" s="189" t="s">
        <v>45</v>
      </c>
      <c r="I24" s="189" t="s">
        <v>612</v>
      </c>
      <c r="J24" s="189" t="s">
        <v>613</v>
      </c>
      <c r="K24" s="189" t="s">
        <v>52</v>
      </c>
      <c r="L24" s="189" t="s">
        <v>612</v>
      </c>
      <c r="M24" s="47"/>
      <c r="N24" s="47"/>
      <c r="O24" s="77"/>
      <c r="P24" s="77"/>
      <c r="Q24" s="77"/>
      <c r="R24" s="44"/>
      <c r="S24" s="45"/>
    </row>
    <row r="25" spans="1:19" ht="48.75" customHeight="1">
      <c r="A25" s="460"/>
      <c r="B25" s="493"/>
      <c r="C25" s="516"/>
      <c r="D25" s="488"/>
      <c r="E25" s="391" t="s">
        <v>616</v>
      </c>
      <c r="F25" s="188" t="s">
        <v>23</v>
      </c>
      <c r="G25" s="205">
        <v>0.96</v>
      </c>
      <c r="H25" s="189" t="s">
        <v>614</v>
      </c>
      <c r="I25" s="189" t="s">
        <v>614</v>
      </c>
      <c r="J25" s="189" t="s">
        <v>614</v>
      </c>
      <c r="K25" s="189" t="s">
        <v>614</v>
      </c>
      <c r="L25" s="189" t="s">
        <v>614</v>
      </c>
      <c r="M25" s="47"/>
      <c r="N25" s="47"/>
      <c r="O25" s="77"/>
      <c r="P25" s="77"/>
      <c r="Q25" s="77"/>
      <c r="R25" s="44"/>
      <c r="S25" s="45"/>
    </row>
    <row r="26" spans="1:19" ht="11.25">
      <c r="A26" s="316"/>
      <c r="B26" s="317"/>
      <c r="C26" s="318"/>
      <c r="D26" s="379"/>
      <c r="E26" s="379"/>
      <c r="F26" s="319"/>
      <c r="G26" s="319"/>
      <c r="H26" s="319"/>
      <c r="I26" s="319"/>
      <c r="J26" s="319"/>
      <c r="K26" s="319"/>
      <c r="L26" s="319"/>
      <c r="M26" s="319"/>
      <c r="N26" s="319"/>
      <c r="O26" s="320"/>
      <c r="P26" s="320"/>
      <c r="Q26" s="320"/>
      <c r="R26" s="321"/>
      <c r="S26" s="231"/>
    </row>
    <row r="27" spans="1:19" ht="74.25" customHeight="1">
      <c r="A27" s="299">
        <f>(3%*20%)*100%</f>
        <v>0.006</v>
      </c>
      <c r="B27" s="453" t="s">
        <v>457</v>
      </c>
      <c r="C27" s="46" t="s">
        <v>145</v>
      </c>
      <c r="D27" s="381" t="s">
        <v>468</v>
      </c>
      <c r="E27" s="381" t="s">
        <v>48</v>
      </c>
      <c r="F27" s="53" t="s">
        <v>23</v>
      </c>
      <c r="G27" s="56">
        <v>0</v>
      </c>
      <c r="H27" s="83" t="s">
        <v>45</v>
      </c>
      <c r="I27" s="83" t="s">
        <v>45</v>
      </c>
      <c r="J27" s="39" t="s">
        <v>25</v>
      </c>
      <c r="K27" s="39" t="s">
        <v>52</v>
      </c>
      <c r="L27" s="39" t="s">
        <v>52</v>
      </c>
      <c r="M27" s="47"/>
      <c r="N27" s="47"/>
      <c r="O27" s="77"/>
      <c r="P27" s="287">
        <v>150000</v>
      </c>
      <c r="Q27" s="77"/>
      <c r="R27" s="112">
        <f>SUM(O27:Q27)</f>
        <v>150000</v>
      </c>
      <c r="S27" s="54"/>
    </row>
    <row r="28" spans="1:19" ht="54" customHeight="1">
      <c r="A28" s="299">
        <f>(2%*20%)*100%</f>
        <v>0.004</v>
      </c>
      <c r="B28" s="453" t="s">
        <v>615</v>
      </c>
      <c r="C28" s="38" t="s">
        <v>199</v>
      </c>
      <c r="D28" s="382" t="s">
        <v>869</v>
      </c>
      <c r="E28" s="381" t="s">
        <v>616</v>
      </c>
      <c r="F28" s="188" t="s">
        <v>23</v>
      </c>
      <c r="G28" s="205">
        <v>0.96</v>
      </c>
      <c r="H28" s="189" t="s">
        <v>614</v>
      </c>
      <c r="I28" s="189" t="s">
        <v>614</v>
      </c>
      <c r="J28" s="189" t="s">
        <v>614</v>
      </c>
      <c r="K28" s="189" t="s">
        <v>614</v>
      </c>
      <c r="L28" s="189" t="s">
        <v>614</v>
      </c>
      <c r="M28" s="47"/>
      <c r="N28" s="47"/>
      <c r="O28" s="219">
        <v>25000</v>
      </c>
      <c r="P28" s="219">
        <v>0</v>
      </c>
      <c r="Q28" s="219">
        <v>0</v>
      </c>
      <c r="R28" s="286">
        <f>+O28</f>
        <v>25000</v>
      </c>
      <c r="S28" s="54"/>
    </row>
    <row r="29" spans="1:19" ht="118.5" customHeight="1">
      <c r="A29" s="299">
        <f>(7%*20%)*100%</f>
        <v>0.014000000000000002</v>
      </c>
      <c r="B29" s="453" t="s">
        <v>209</v>
      </c>
      <c r="C29" s="38" t="s">
        <v>925</v>
      </c>
      <c r="D29" s="381" t="s">
        <v>973</v>
      </c>
      <c r="E29" s="383" t="s">
        <v>538</v>
      </c>
      <c r="F29" s="78" t="s">
        <v>22</v>
      </c>
      <c r="G29" s="272">
        <v>1</v>
      </c>
      <c r="H29" s="83" t="s">
        <v>31</v>
      </c>
      <c r="I29" s="83" t="s">
        <v>31</v>
      </c>
      <c r="J29" s="83" t="s">
        <v>31</v>
      </c>
      <c r="K29" s="83" t="s">
        <v>25</v>
      </c>
      <c r="L29" s="83" t="s">
        <v>25</v>
      </c>
      <c r="M29" s="47"/>
      <c r="N29" s="47"/>
      <c r="O29" s="79">
        <v>50000</v>
      </c>
      <c r="P29" s="72"/>
      <c r="Q29" s="72"/>
      <c r="R29" s="112">
        <f>SUM(O29:Q29)</f>
        <v>50000</v>
      </c>
      <c r="S29" s="54"/>
    </row>
    <row r="30" spans="1:19" ht="47.25" customHeight="1">
      <c r="A30" s="299">
        <f>(2%*20%)*100%</f>
        <v>0.004</v>
      </c>
      <c r="B30" s="453" t="s">
        <v>544</v>
      </c>
      <c r="C30" s="38" t="s">
        <v>199</v>
      </c>
      <c r="D30" s="383" t="s">
        <v>459</v>
      </c>
      <c r="E30" s="381" t="s">
        <v>543</v>
      </c>
      <c r="F30" s="53" t="s">
        <v>23</v>
      </c>
      <c r="G30" s="76">
        <v>1</v>
      </c>
      <c r="H30" s="39" t="s">
        <v>45</v>
      </c>
      <c r="I30" s="83" t="s">
        <v>45</v>
      </c>
      <c r="J30" s="39" t="s">
        <v>45</v>
      </c>
      <c r="K30" s="39" t="s">
        <v>45</v>
      </c>
      <c r="L30" s="39" t="s">
        <v>45</v>
      </c>
      <c r="M30" s="47"/>
      <c r="N30" s="47"/>
      <c r="O30" s="79">
        <v>0</v>
      </c>
      <c r="P30" s="79">
        <f>10874000*3</f>
        <v>32622000</v>
      </c>
      <c r="Q30" s="79">
        <v>0</v>
      </c>
      <c r="R30" s="112">
        <f>SUM(O30:Q30)</f>
        <v>32622000</v>
      </c>
      <c r="S30" s="428" t="s">
        <v>1084</v>
      </c>
    </row>
    <row r="31" spans="1:19" ht="73.5" customHeight="1">
      <c r="A31" s="299">
        <f>(2%*20%)*100%</f>
        <v>0.004</v>
      </c>
      <c r="B31" s="453" t="s">
        <v>467</v>
      </c>
      <c r="C31" s="38" t="s">
        <v>199</v>
      </c>
      <c r="D31" s="383" t="s">
        <v>459</v>
      </c>
      <c r="E31" s="381" t="s">
        <v>458</v>
      </c>
      <c r="F31" s="53" t="s">
        <v>23</v>
      </c>
      <c r="G31" s="76">
        <v>1</v>
      </c>
      <c r="H31" s="39" t="s">
        <v>45</v>
      </c>
      <c r="I31" s="83" t="s">
        <v>45</v>
      </c>
      <c r="J31" s="39" t="s">
        <v>45</v>
      </c>
      <c r="K31" s="39" t="s">
        <v>45</v>
      </c>
      <c r="L31" s="39" t="s">
        <v>45</v>
      </c>
      <c r="M31" s="47"/>
      <c r="N31" s="47"/>
      <c r="O31" s="79">
        <v>0</v>
      </c>
      <c r="P31" s="79">
        <f>12590000*3</f>
        <v>37770000</v>
      </c>
      <c r="Q31" s="79">
        <v>0</v>
      </c>
      <c r="R31" s="112">
        <f>SUM(O31:Q31)</f>
        <v>37770000</v>
      </c>
      <c r="S31" s="428" t="s">
        <v>1085</v>
      </c>
    </row>
    <row r="32" spans="1:19" ht="180" customHeight="1">
      <c r="A32" s="299">
        <f>(5%*20%)*100%</f>
        <v>0.010000000000000002</v>
      </c>
      <c r="B32" s="453" t="s">
        <v>545</v>
      </c>
      <c r="C32" s="46" t="s">
        <v>926</v>
      </c>
      <c r="D32" s="381" t="s">
        <v>946</v>
      </c>
      <c r="E32" s="383" t="s">
        <v>1013</v>
      </c>
      <c r="F32" s="53" t="s">
        <v>22</v>
      </c>
      <c r="G32" s="39" t="s">
        <v>855</v>
      </c>
      <c r="H32" s="39" t="s">
        <v>31</v>
      </c>
      <c r="I32" s="39" t="s">
        <v>31</v>
      </c>
      <c r="J32" s="39"/>
      <c r="K32" s="39" t="s">
        <v>31</v>
      </c>
      <c r="L32" s="39"/>
      <c r="M32" s="47"/>
      <c r="N32" s="47"/>
      <c r="O32" s="79"/>
      <c r="P32" s="79"/>
      <c r="Q32" s="79"/>
      <c r="R32" s="111">
        <f>SUM(O32:Q32)</f>
        <v>0</v>
      </c>
      <c r="S32" s="54" t="s">
        <v>854</v>
      </c>
    </row>
    <row r="33" spans="1:19" ht="114.75" customHeight="1">
      <c r="A33" s="299">
        <f>(2%*20%)*100%</f>
        <v>0.004</v>
      </c>
      <c r="B33" s="454" t="s">
        <v>1103</v>
      </c>
      <c r="C33" s="46" t="s">
        <v>927</v>
      </c>
      <c r="D33" s="381" t="s">
        <v>945</v>
      </c>
      <c r="E33" s="381" t="s">
        <v>856</v>
      </c>
      <c r="F33" s="53" t="s">
        <v>22</v>
      </c>
      <c r="G33" s="39" t="s">
        <v>25</v>
      </c>
      <c r="H33" s="39" t="s">
        <v>106</v>
      </c>
      <c r="I33" s="39" t="s">
        <v>94</v>
      </c>
      <c r="J33" s="39" t="s">
        <v>84</v>
      </c>
      <c r="K33" s="39" t="s">
        <v>84</v>
      </c>
      <c r="L33" s="39" t="s">
        <v>84</v>
      </c>
      <c r="M33" s="47"/>
      <c r="N33" s="47"/>
      <c r="O33" s="79">
        <v>0</v>
      </c>
      <c r="P33" s="79">
        <f>200000*3</f>
        <v>600000</v>
      </c>
      <c r="Q33" s="79">
        <v>0</v>
      </c>
      <c r="R33" s="111">
        <f>SUM(O33:Q33)</f>
        <v>600000</v>
      </c>
      <c r="S33" s="54" t="s">
        <v>857</v>
      </c>
    </row>
    <row r="34" spans="1:19" ht="11.25">
      <c r="A34" s="316"/>
      <c r="B34" s="317"/>
      <c r="C34" s="318"/>
      <c r="D34" s="379"/>
      <c r="E34" s="379"/>
      <c r="F34" s="319"/>
      <c r="G34" s="319"/>
      <c r="H34" s="319"/>
      <c r="I34" s="319"/>
      <c r="J34" s="319"/>
      <c r="K34" s="319"/>
      <c r="L34" s="319"/>
      <c r="M34" s="319"/>
      <c r="N34" s="319"/>
      <c r="O34" s="322">
        <f>SUM(O27:O33)</f>
        <v>75000</v>
      </c>
      <c r="P34" s="322">
        <f>SUM(P27:P33)</f>
        <v>71142000</v>
      </c>
      <c r="Q34" s="322">
        <f>SUM(Q27:Q33)</f>
        <v>0</v>
      </c>
      <c r="R34" s="322">
        <f>SUM(R27:R33)</f>
        <v>71217000</v>
      </c>
      <c r="S34" s="231"/>
    </row>
    <row r="35" spans="1:19" ht="26.25" customHeight="1">
      <c r="A35" s="477">
        <f>A40</f>
        <v>0.05800000000000001</v>
      </c>
      <c r="B35" s="473" t="s">
        <v>469</v>
      </c>
      <c r="C35" s="506" t="s">
        <v>199</v>
      </c>
      <c r="D35" s="487"/>
      <c r="E35" s="381" t="s">
        <v>1089</v>
      </c>
      <c r="F35" s="53" t="s">
        <v>23</v>
      </c>
      <c r="G35" s="102" t="s">
        <v>49</v>
      </c>
      <c r="H35" s="25" t="s">
        <v>45</v>
      </c>
      <c r="I35" s="39" t="s">
        <v>52</v>
      </c>
      <c r="J35" s="39" t="s">
        <v>51</v>
      </c>
      <c r="K35" s="39" t="s">
        <v>51</v>
      </c>
      <c r="L35" s="39" t="s">
        <v>29</v>
      </c>
      <c r="M35" s="47"/>
      <c r="N35" s="47"/>
      <c r="O35" s="77"/>
      <c r="P35" s="77"/>
      <c r="Q35" s="77"/>
      <c r="R35" s="112"/>
      <c r="S35" s="45"/>
    </row>
    <row r="36" spans="1:19" ht="26.25" customHeight="1">
      <c r="A36" s="478"/>
      <c r="B36" s="474"/>
      <c r="C36" s="507"/>
      <c r="D36" s="488"/>
      <c r="E36" s="381" t="s">
        <v>1090</v>
      </c>
      <c r="F36" s="53" t="s">
        <v>23</v>
      </c>
      <c r="G36" s="25" t="s">
        <v>27</v>
      </c>
      <c r="H36" s="25" t="s">
        <v>50</v>
      </c>
      <c r="I36" s="39" t="s">
        <v>51</v>
      </c>
      <c r="J36" s="39" t="s">
        <v>79</v>
      </c>
      <c r="K36" s="39" t="s">
        <v>79</v>
      </c>
      <c r="L36" s="39" t="s">
        <v>79</v>
      </c>
      <c r="M36" s="47"/>
      <c r="N36" s="47"/>
      <c r="O36" s="77"/>
      <c r="P36" s="77"/>
      <c r="Q36" s="77"/>
      <c r="R36" s="112"/>
      <c r="S36" s="45"/>
    </row>
    <row r="37" spans="1:19" ht="26.25" customHeight="1">
      <c r="A37" s="478"/>
      <c r="B37" s="474"/>
      <c r="C37" s="507"/>
      <c r="D37" s="488"/>
      <c r="E37" s="381" t="s">
        <v>1091</v>
      </c>
      <c r="F37" s="53" t="s">
        <v>23</v>
      </c>
      <c r="G37" s="25" t="s">
        <v>51</v>
      </c>
      <c r="H37" s="25" t="s">
        <v>52</v>
      </c>
      <c r="I37" s="39" t="s">
        <v>198</v>
      </c>
      <c r="J37" s="39" t="s">
        <v>79</v>
      </c>
      <c r="K37" s="39" t="s">
        <v>24</v>
      </c>
      <c r="L37" s="39" t="s">
        <v>24</v>
      </c>
      <c r="M37" s="47"/>
      <c r="N37" s="47"/>
      <c r="O37" s="77"/>
      <c r="P37" s="77"/>
      <c r="Q37" s="77"/>
      <c r="R37" s="112"/>
      <c r="S37" s="45"/>
    </row>
    <row r="38" spans="1:19" ht="26.25" customHeight="1">
      <c r="A38" s="478"/>
      <c r="B38" s="494"/>
      <c r="C38" s="513"/>
      <c r="D38" s="488"/>
      <c r="E38" s="381" t="s">
        <v>1092</v>
      </c>
      <c r="F38" s="53" t="s">
        <v>23</v>
      </c>
      <c r="G38" s="25" t="s">
        <v>27</v>
      </c>
      <c r="H38" s="25" t="s">
        <v>29</v>
      </c>
      <c r="I38" s="39" t="s">
        <v>24</v>
      </c>
      <c r="J38" s="39" t="s">
        <v>61</v>
      </c>
      <c r="K38" s="39" t="s">
        <v>61</v>
      </c>
      <c r="L38" s="39" t="s">
        <v>64</v>
      </c>
      <c r="M38" s="47"/>
      <c r="N38" s="47"/>
      <c r="O38" s="79"/>
      <c r="P38" s="79"/>
      <c r="Q38" s="79"/>
      <c r="R38" s="112"/>
      <c r="S38" s="45"/>
    </row>
    <row r="39" spans="1:19" ht="11.25">
      <c r="A39" s="316"/>
      <c r="B39" s="317"/>
      <c r="C39" s="318"/>
      <c r="D39" s="379"/>
      <c r="E39" s="379"/>
      <c r="F39" s="319"/>
      <c r="G39" s="319"/>
      <c r="H39" s="319"/>
      <c r="I39" s="319"/>
      <c r="J39" s="319"/>
      <c r="K39" s="319"/>
      <c r="L39" s="319"/>
      <c r="M39" s="319"/>
      <c r="N39" s="319"/>
      <c r="O39" s="322"/>
      <c r="P39" s="322"/>
      <c r="Q39" s="322"/>
      <c r="R39" s="322"/>
      <c r="S39" s="231"/>
    </row>
    <row r="40" spans="1:19" ht="67.5">
      <c r="A40" s="459">
        <f>SUM(A46:A52)</f>
        <v>0.05800000000000001</v>
      </c>
      <c r="B40" s="475" t="s">
        <v>470</v>
      </c>
      <c r="C40" s="489" t="s">
        <v>199</v>
      </c>
      <c r="D40" s="485"/>
      <c r="E40" s="386" t="s">
        <v>125</v>
      </c>
      <c r="F40" s="94" t="s">
        <v>23</v>
      </c>
      <c r="G40" s="95" t="s">
        <v>25</v>
      </c>
      <c r="H40" s="95" t="s">
        <v>53</v>
      </c>
      <c r="I40" s="95" t="s">
        <v>52</v>
      </c>
      <c r="J40" s="95" t="s">
        <v>52</v>
      </c>
      <c r="K40" s="95" t="s">
        <v>25</v>
      </c>
      <c r="L40" s="95" t="s">
        <v>25</v>
      </c>
      <c r="M40" s="47"/>
      <c r="N40" s="47"/>
      <c r="O40" s="207"/>
      <c r="P40" s="207"/>
      <c r="Q40" s="207"/>
      <c r="R40" s="214"/>
      <c r="S40" s="511"/>
    </row>
    <row r="41" spans="1:19" ht="63.75" customHeight="1">
      <c r="A41" s="460"/>
      <c r="B41" s="476"/>
      <c r="C41" s="490"/>
      <c r="D41" s="486"/>
      <c r="E41" s="386" t="s">
        <v>126</v>
      </c>
      <c r="F41" s="94" t="s">
        <v>23</v>
      </c>
      <c r="G41" s="95" t="s">
        <v>25</v>
      </c>
      <c r="H41" s="95" t="s">
        <v>127</v>
      </c>
      <c r="I41" s="208">
        <f>SUM(J41:L41)</f>
        <v>0.6</v>
      </c>
      <c r="J41" s="208">
        <v>0.18</v>
      </c>
      <c r="K41" s="208">
        <v>0.18</v>
      </c>
      <c r="L41" s="208">
        <v>0.24</v>
      </c>
      <c r="M41" s="47"/>
      <c r="N41" s="47"/>
      <c r="O41" s="207"/>
      <c r="P41" s="207"/>
      <c r="Q41" s="207"/>
      <c r="R41" s="214"/>
      <c r="S41" s="512"/>
    </row>
    <row r="42" spans="1:19" ht="51.75" customHeight="1" hidden="1">
      <c r="A42" s="459">
        <v>0.1</v>
      </c>
      <c r="B42" s="462" t="s">
        <v>617</v>
      </c>
      <c r="C42" s="46" t="s">
        <v>128</v>
      </c>
      <c r="D42" s="381" t="s">
        <v>200</v>
      </c>
      <c r="E42" s="392" t="s">
        <v>129</v>
      </c>
      <c r="F42" s="209" t="s">
        <v>22</v>
      </c>
      <c r="G42" s="209" t="s">
        <v>25</v>
      </c>
      <c r="H42" s="210" t="s">
        <v>31</v>
      </c>
      <c r="I42" s="210" t="s">
        <v>31</v>
      </c>
      <c r="J42" s="210"/>
      <c r="K42" s="210" t="s">
        <v>31</v>
      </c>
      <c r="L42" s="210"/>
      <c r="M42" s="47"/>
      <c r="N42" s="47"/>
      <c r="O42" s="465"/>
      <c r="P42" s="468"/>
      <c r="Q42" s="517"/>
      <c r="R42" s="508"/>
      <c r="S42" s="45" t="s">
        <v>130</v>
      </c>
    </row>
    <row r="43" spans="1:19" ht="51.75" customHeight="1" hidden="1">
      <c r="A43" s="460"/>
      <c r="B43" s="463"/>
      <c r="C43" s="46" t="s">
        <v>128</v>
      </c>
      <c r="D43" s="381" t="s">
        <v>201</v>
      </c>
      <c r="E43" s="381" t="s">
        <v>940</v>
      </c>
      <c r="F43" s="53" t="s">
        <v>22</v>
      </c>
      <c r="G43" s="39" t="s">
        <v>25</v>
      </c>
      <c r="H43" s="39" t="s">
        <v>31</v>
      </c>
      <c r="I43" s="39" t="s">
        <v>31</v>
      </c>
      <c r="J43" s="39" t="s">
        <v>31</v>
      </c>
      <c r="K43" s="39" t="s">
        <v>25</v>
      </c>
      <c r="L43" s="39" t="s">
        <v>25</v>
      </c>
      <c r="M43" s="47"/>
      <c r="N43" s="47"/>
      <c r="O43" s="466"/>
      <c r="P43" s="469"/>
      <c r="Q43" s="518"/>
      <c r="R43" s="509"/>
      <c r="S43" s="190" t="s">
        <v>527</v>
      </c>
    </row>
    <row r="44" spans="1:19" ht="51.75" customHeight="1" hidden="1">
      <c r="A44" s="460"/>
      <c r="B44" s="463"/>
      <c r="C44" s="46" t="s">
        <v>128</v>
      </c>
      <c r="D44" s="384" t="s">
        <v>202</v>
      </c>
      <c r="E44" s="381" t="s">
        <v>941</v>
      </c>
      <c r="F44" s="53" t="s">
        <v>22</v>
      </c>
      <c r="G44" s="39" t="s">
        <v>25</v>
      </c>
      <c r="H44" s="39" t="s">
        <v>31</v>
      </c>
      <c r="I44" s="39" t="s">
        <v>31</v>
      </c>
      <c r="J44" s="39" t="s">
        <v>31</v>
      </c>
      <c r="K44" s="39" t="s">
        <v>25</v>
      </c>
      <c r="L44" s="39" t="s">
        <v>25</v>
      </c>
      <c r="M44" s="47"/>
      <c r="N44" s="47"/>
      <c r="O44" s="466"/>
      <c r="P44" s="469"/>
      <c r="Q44" s="518"/>
      <c r="R44" s="509"/>
      <c r="S44" s="45"/>
    </row>
    <row r="45" spans="1:19" ht="51.75" customHeight="1" hidden="1">
      <c r="A45" s="461"/>
      <c r="B45" s="464"/>
      <c r="C45" s="46" t="s">
        <v>128</v>
      </c>
      <c r="D45" s="381" t="s">
        <v>203</v>
      </c>
      <c r="E45" s="381" t="s">
        <v>129</v>
      </c>
      <c r="F45" s="53" t="s">
        <v>22</v>
      </c>
      <c r="G45" s="39" t="s">
        <v>25</v>
      </c>
      <c r="H45" s="39" t="s">
        <v>31</v>
      </c>
      <c r="I45" s="39" t="s">
        <v>31</v>
      </c>
      <c r="J45" s="39"/>
      <c r="K45" s="39" t="s">
        <v>31</v>
      </c>
      <c r="L45" s="39"/>
      <c r="M45" s="47"/>
      <c r="N45" s="47"/>
      <c r="O45" s="467"/>
      <c r="P45" s="470"/>
      <c r="Q45" s="519"/>
      <c r="R45" s="510"/>
      <c r="S45" s="45"/>
    </row>
    <row r="46" spans="1:19" ht="11.25">
      <c r="A46" s="365"/>
      <c r="B46" s="366"/>
      <c r="C46" s="367"/>
      <c r="D46" s="385"/>
      <c r="E46" s="385"/>
      <c r="F46" s="368"/>
      <c r="G46" s="368"/>
      <c r="H46" s="368"/>
      <c r="I46" s="368"/>
      <c r="J46" s="368"/>
      <c r="K46" s="368"/>
      <c r="L46" s="368"/>
      <c r="M46" s="368"/>
      <c r="N46" s="368"/>
      <c r="O46" s="369">
        <f>SUM(O47:O47)</f>
        <v>60000</v>
      </c>
      <c r="P46" s="369">
        <f>SUM(P47:P47)</f>
        <v>200000</v>
      </c>
      <c r="Q46" s="369">
        <f>SUM(Q47:Q47)</f>
        <v>0</v>
      </c>
      <c r="R46" s="369">
        <f>SUM(R47:R47)</f>
        <v>260000</v>
      </c>
      <c r="S46" s="370"/>
    </row>
    <row r="47" spans="1:19" ht="90">
      <c r="A47" s="299">
        <f>(3%*20%)*100%</f>
        <v>0.006</v>
      </c>
      <c r="B47" s="453" t="s">
        <v>971</v>
      </c>
      <c r="C47" s="46" t="s">
        <v>128</v>
      </c>
      <c r="D47" s="381" t="s">
        <v>969</v>
      </c>
      <c r="E47" s="381" t="s">
        <v>970</v>
      </c>
      <c r="F47" s="53" t="s">
        <v>23</v>
      </c>
      <c r="G47" s="39" t="s">
        <v>25</v>
      </c>
      <c r="H47" s="39" t="s">
        <v>45</v>
      </c>
      <c r="I47" s="39" t="s">
        <v>45</v>
      </c>
      <c r="J47" s="39" t="s">
        <v>50</v>
      </c>
      <c r="K47" s="39" t="s">
        <v>95</v>
      </c>
      <c r="L47" s="39" t="s">
        <v>50</v>
      </c>
      <c r="M47" s="47"/>
      <c r="N47" s="47"/>
      <c r="O47" s="307">
        <v>60000</v>
      </c>
      <c r="P47" s="308">
        <v>200000</v>
      </c>
      <c r="Q47" s="308"/>
      <c r="R47" s="115">
        <f aca="true" t="shared" si="0" ref="R47:R52">SUM(O47:Q47)</f>
        <v>260000</v>
      </c>
      <c r="S47" s="45"/>
    </row>
    <row r="48" spans="1:19" ht="124.5" customHeight="1">
      <c r="A48" s="299">
        <v>0.004</v>
      </c>
      <c r="B48" s="377" t="s">
        <v>982</v>
      </c>
      <c r="C48" s="212" t="s">
        <v>460</v>
      </c>
      <c r="D48" s="386" t="s">
        <v>944</v>
      </c>
      <c r="E48" s="391" t="s">
        <v>46</v>
      </c>
      <c r="F48" s="188" t="s">
        <v>23</v>
      </c>
      <c r="G48" s="204">
        <v>0.3</v>
      </c>
      <c r="H48" s="204">
        <v>0.7</v>
      </c>
      <c r="I48" s="189" t="s">
        <v>534</v>
      </c>
      <c r="J48" s="189" t="s">
        <v>534</v>
      </c>
      <c r="K48" s="189" t="s">
        <v>534</v>
      </c>
      <c r="L48" s="189" t="s">
        <v>44</v>
      </c>
      <c r="M48" s="47"/>
      <c r="N48" s="47"/>
      <c r="O48" s="207">
        <v>0</v>
      </c>
      <c r="P48" s="213">
        <v>1550000</v>
      </c>
      <c r="Q48" s="207">
        <v>0</v>
      </c>
      <c r="R48" s="214">
        <f t="shared" si="0"/>
        <v>1550000</v>
      </c>
      <c r="S48" s="206"/>
    </row>
    <row r="49" spans="1:19" ht="66.75" customHeight="1">
      <c r="A49" s="299">
        <v>0.004</v>
      </c>
      <c r="B49" s="377" t="s">
        <v>983</v>
      </c>
      <c r="C49" s="46" t="s">
        <v>460</v>
      </c>
      <c r="D49" s="380" t="s">
        <v>461</v>
      </c>
      <c r="E49" s="391" t="s">
        <v>410</v>
      </c>
      <c r="F49" s="188" t="s">
        <v>23</v>
      </c>
      <c r="G49" s="203">
        <v>0</v>
      </c>
      <c r="H49" s="204">
        <v>1</v>
      </c>
      <c r="I49" s="189" t="s">
        <v>45</v>
      </c>
      <c r="J49" s="189" t="s">
        <v>52</v>
      </c>
      <c r="K49" s="189" t="s">
        <v>52</v>
      </c>
      <c r="L49" s="189" t="s">
        <v>45</v>
      </c>
      <c r="M49" s="47"/>
      <c r="N49" s="47"/>
      <c r="O49" s="77"/>
      <c r="P49" s="213">
        <v>200000</v>
      </c>
      <c r="Q49" s="77">
        <v>0</v>
      </c>
      <c r="R49" s="111">
        <f t="shared" si="0"/>
        <v>200000</v>
      </c>
      <c r="S49" s="206"/>
    </row>
    <row r="50" spans="1:19" ht="76.5" customHeight="1">
      <c r="A50" s="299">
        <f>(6%*20%)*100%</f>
        <v>0.012</v>
      </c>
      <c r="B50" s="377" t="s">
        <v>984</v>
      </c>
      <c r="C50" s="280" t="s">
        <v>860</v>
      </c>
      <c r="D50" s="387" t="s">
        <v>858</v>
      </c>
      <c r="E50" s="386" t="s">
        <v>126</v>
      </c>
      <c r="F50" s="94" t="s">
        <v>23</v>
      </c>
      <c r="G50" s="95" t="s">
        <v>25</v>
      </c>
      <c r="H50" s="95" t="s">
        <v>102</v>
      </c>
      <c r="I50" s="208">
        <f>SUM(J50:L50)</f>
        <v>0.6000000000000001</v>
      </c>
      <c r="J50" s="215">
        <v>0.14</v>
      </c>
      <c r="K50" s="208">
        <v>0.18</v>
      </c>
      <c r="L50" s="208">
        <v>0.28</v>
      </c>
      <c r="M50" s="47"/>
      <c r="N50" s="47"/>
      <c r="O50" s="77">
        <v>60000</v>
      </c>
      <c r="P50" s="77">
        <v>0</v>
      </c>
      <c r="Q50" s="77">
        <v>1800000</v>
      </c>
      <c r="R50" s="111">
        <f t="shared" si="0"/>
        <v>1860000</v>
      </c>
      <c r="S50" s="192"/>
    </row>
    <row r="51" spans="1:19" ht="72" customHeight="1">
      <c r="A51" s="299">
        <v>0.004</v>
      </c>
      <c r="B51" s="377" t="s">
        <v>985</v>
      </c>
      <c r="C51" s="280" t="s">
        <v>199</v>
      </c>
      <c r="D51" s="387" t="s">
        <v>859</v>
      </c>
      <c r="E51" s="387" t="s">
        <v>618</v>
      </c>
      <c r="F51" s="211" t="s">
        <v>22</v>
      </c>
      <c r="G51" s="202" t="s">
        <v>25</v>
      </c>
      <c r="H51" s="202" t="s">
        <v>31</v>
      </c>
      <c r="I51" s="202" t="s">
        <v>31</v>
      </c>
      <c r="J51" s="202" t="s">
        <v>25</v>
      </c>
      <c r="K51" s="202" t="s">
        <v>31</v>
      </c>
      <c r="L51" s="202" t="s">
        <v>25</v>
      </c>
      <c r="M51" s="47"/>
      <c r="N51" s="47"/>
      <c r="O51" s="207">
        <v>14000</v>
      </c>
      <c r="P51" s="207">
        <v>0</v>
      </c>
      <c r="Q51" s="207">
        <v>0</v>
      </c>
      <c r="R51" s="214">
        <f t="shared" si="0"/>
        <v>14000</v>
      </c>
      <c r="S51" s="216"/>
    </row>
    <row r="52" spans="1:19" ht="63" customHeight="1">
      <c r="A52" s="299">
        <f>(14%*20%)*100%</f>
        <v>0.028000000000000004</v>
      </c>
      <c r="B52" s="377" t="s">
        <v>986</v>
      </c>
      <c r="C52" s="280" t="s">
        <v>199</v>
      </c>
      <c r="D52" s="387" t="s">
        <v>619</v>
      </c>
      <c r="E52" s="387" t="s">
        <v>620</v>
      </c>
      <c r="F52" s="211" t="s">
        <v>22</v>
      </c>
      <c r="G52" s="202" t="s">
        <v>25</v>
      </c>
      <c r="H52" s="202" t="s">
        <v>31</v>
      </c>
      <c r="I52" s="202" t="s">
        <v>25</v>
      </c>
      <c r="J52" s="202" t="s">
        <v>25</v>
      </c>
      <c r="K52" s="202" t="s">
        <v>31</v>
      </c>
      <c r="L52" s="202" t="s">
        <v>25</v>
      </c>
      <c r="M52" s="47"/>
      <c r="N52" s="47"/>
      <c r="O52" s="207">
        <v>20000</v>
      </c>
      <c r="P52" s="207">
        <v>0</v>
      </c>
      <c r="Q52" s="207">
        <v>50000</v>
      </c>
      <c r="R52" s="214">
        <f t="shared" si="0"/>
        <v>70000</v>
      </c>
      <c r="S52" s="216"/>
    </row>
    <row r="53" spans="1:19" ht="11.25">
      <c r="A53" s="323"/>
      <c r="B53" s="317"/>
      <c r="C53" s="318"/>
      <c r="D53" s="379"/>
      <c r="E53" s="379"/>
      <c r="F53" s="319"/>
      <c r="G53" s="319"/>
      <c r="H53" s="319"/>
      <c r="I53" s="319"/>
      <c r="J53" s="319"/>
      <c r="K53" s="319"/>
      <c r="L53" s="319"/>
      <c r="M53" s="319"/>
      <c r="N53" s="319"/>
      <c r="O53" s="322">
        <f>SUM(O46:O52)</f>
        <v>214000</v>
      </c>
      <c r="P53" s="322">
        <f>SUM(P46:P52)</f>
        <v>2150000</v>
      </c>
      <c r="Q53" s="322">
        <f>SUM(Q46:Q52)</f>
        <v>1850000</v>
      </c>
      <c r="R53" s="322">
        <f>SUM(R46:R52)</f>
        <v>4214000</v>
      </c>
      <c r="S53" s="231"/>
    </row>
    <row r="54" spans="1:19" ht="36.75" customHeight="1">
      <c r="A54" s="526">
        <f>A59</f>
        <v>0.05</v>
      </c>
      <c r="B54" s="473" t="s">
        <v>471</v>
      </c>
      <c r="C54" s="506" t="s">
        <v>199</v>
      </c>
      <c r="D54" s="531"/>
      <c r="E54" s="389" t="s">
        <v>54</v>
      </c>
      <c r="F54" s="17" t="s">
        <v>22</v>
      </c>
      <c r="G54" s="217" t="s">
        <v>58</v>
      </c>
      <c r="H54" s="217">
        <v>3.8</v>
      </c>
      <c r="I54" s="201">
        <v>3.8</v>
      </c>
      <c r="J54" s="201">
        <v>3.5</v>
      </c>
      <c r="K54" s="201">
        <v>3.8</v>
      </c>
      <c r="L54" s="201">
        <v>3.8</v>
      </c>
      <c r="M54" s="47"/>
      <c r="N54" s="47"/>
      <c r="O54" s="72"/>
      <c r="P54" s="72"/>
      <c r="Q54" s="72"/>
      <c r="R54" s="112"/>
      <c r="S54" s="192"/>
    </row>
    <row r="55" spans="1:19" ht="39.75" customHeight="1">
      <c r="A55" s="527"/>
      <c r="B55" s="474"/>
      <c r="C55" s="507"/>
      <c r="D55" s="532"/>
      <c r="E55" s="389" t="s">
        <v>55</v>
      </c>
      <c r="F55" s="17" t="s">
        <v>23</v>
      </c>
      <c r="G55" s="218">
        <v>0.75</v>
      </c>
      <c r="H55" s="218">
        <v>0.85</v>
      </c>
      <c r="I55" s="202" t="s">
        <v>368</v>
      </c>
      <c r="J55" s="218">
        <v>0.75</v>
      </c>
      <c r="K55" s="202" t="s">
        <v>368</v>
      </c>
      <c r="L55" s="202" t="s">
        <v>368</v>
      </c>
      <c r="M55" s="47"/>
      <c r="N55" s="47"/>
      <c r="O55" s="77"/>
      <c r="P55" s="77"/>
      <c r="Q55" s="77"/>
      <c r="R55" s="111"/>
      <c r="S55" s="192"/>
    </row>
    <row r="56" spans="1:19" ht="36" customHeight="1">
      <c r="A56" s="527"/>
      <c r="B56" s="474"/>
      <c r="C56" s="507"/>
      <c r="D56" s="532"/>
      <c r="E56" s="389" t="s">
        <v>56</v>
      </c>
      <c r="F56" s="17" t="s">
        <v>23</v>
      </c>
      <c r="G56" s="218">
        <v>0.03</v>
      </c>
      <c r="H56" s="218">
        <v>0.2</v>
      </c>
      <c r="I56" s="300">
        <v>0.2</v>
      </c>
      <c r="J56" s="300">
        <v>0.03</v>
      </c>
      <c r="K56" s="300">
        <v>0.08</v>
      </c>
      <c r="L56" s="300">
        <v>0.2</v>
      </c>
      <c r="M56" s="47"/>
      <c r="N56" s="47"/>
      <c r="O56" s="72"/>
      <c r="P56" s="72"/>
      <c r="Q56" s="72"/>
      <c r="R56" s="112"/>
      <c r="S56" s="192"/>
    </row>
    <row r="57" spans="1:19" ht="27.75" customHeight="1">
      <c r="A57" s="527"/>
      <c r="B57" s="494"/>
      <c r="C57" s="507"/>
      <c r="D57" s="532"/>
      <c r="E57" s="398" t="s">
        <v>57</v>
      </c>
      <c r="F57" s="22" t="s">
        <v>23</v>
      </c>
      <c r="G57" s="218">
        <v>0.57</v>
      </c>
      <c r="H57" s="218">
        <v>0.47</v>
      </c>
      <c r="I57" s="40">
        <v>0.47</v>
      </c>
      <c r="J57" s="40">
        <v>0.57</v>
      </c>
      <c r="K57" s="40">
        <v>0.5</v>
      </c>
      <c r="L57" s="40">
        <v>0.47</v>
      </c>
      <c r="M57" s="47"/>
      <c r="N57" s="47"/>
      <c r="O57" s="72"/>
      <c r="P57" s="72"/>
      <c r="Q57" s="72"/>
      <c r="R57" s="112"/>
      <c r="S57" s="105" t="s">
        <v>1088</v>
      </c>
    </row>
    <row r="58" spans="1:19" ht="11.25">
      <c r="A58" s="316"/>
      <c r="B58" s="317"/>
      <c r="C58" s="318"/>
      <c r="D58" s="379"/>
      <c r="E58" s="379"/>
      <c r="F58" s="319"/>
      <c r="G58" s="319"/>
      <c r="H58" s="319"/>
      <c r="I58" s="319"/>
      <c r="J58" s="319"/>
      <c r="K58" s="319"/>
      <c r="L58" s="319"/>
      <c r="M58" s="319"/>
      <c r="N58" s="319"/>
      <c r="O58" s="322"/>
      <c r="P58" s="322"/>
      <c r="Q58" s="322"/>
      <c r="R58" s="322"/>
      <c r="S58" s="231"/>
    </row>
    <row r="59" spans="1:19" ht="48.75" customHeight="1">
      <c r="A59" s="459">
        <f>SUM(A64:A72)</f>
        <v>0.05</v>
      </c>
      <c r="B59" s="475" t="s">
        <v>462</v>
      </c>
      <c r="C59" s="506" t="s">
        <v>199</v>
      </c>
      <c r="D59" s="487"/>
      <c r="E59" s="390" t="s">
        <v>1086</v>
      </c>
      <c r="F59" s="24" t="s">
        <v>22</v>
      </c>
      <c r="G59" s="189" t="s">
        <v>25</v>
      </c>
      <c r="H59" s="391" t="s">
        <v>1087</v>
      </c>
      <c r="I59" s="189" t="s">
        <v>25</v>
      </c>
      <c r="J59" s="189" t="s">
        <v>25</v>
      </c>
      <c r="K59" s="189" t="s">
        <v>31</v>
      </c>
      <c r="L59" s="189" t="s">
        <v>31</v>
      </c>
      <c r="M59" s="47"/>
      <c r="N59" s="47"/>
      <c r="O59" s="77"/>
      <c r="P59" s="77"/>
      <c r="Q59" s="77"/>
      <c r="R59" s="112"/>
      <c r="S59" s="45"/>
    </row>
    <row r="60" spans="1:19" ht="37.5" customHeight="1">
      <c r="A60" s="460"/>
      <c r="B60" s="476"/>
      <c r="C60" s="507"/>
      <c r="D60" s="488"/>
      <c r="E60" s="390" t="s">
        <v>59</v>
      </c>
      <c r="F60" s="24" t="s">
        <v>23</v>
      </c>
      <c r="G60" s="189" t="s">
        <v>60</v>
      </c>
      <c r="H60" s="189" t="s">
        <v>74</v>
      </c>
      <c r="I60" s="189" t="s">
        <v>102</v>
      </c>
      <c r="J60" s="189" t="s">
        <v>60</v>
      </c>
      <c r="K60" s="189" t="s">
        <v>534</v>
      </c>
      <c r="L60" s="189" t="s">
        <v>102</v>
      </c>
      <c r="M60" s="47"/>
      <c r="N60" s="47"/>
      <c r="O60" s="77"/>
      <c r="P60" s="77"/>
      <c r="Q60" s="77"/>
      <c r="R60" s="44"/>
      <c r="S60" s="45" t="s">
        <v>874</v>
      </c>
    </row>
    <row r="61" spans="1:19" ht="39.75" customHeight="1">
      <c r="A61" s="460"/>
      <c r="B61" s="476"/>
      <c r="C61" s="507"/>
      <c r="D61" s="488"/>
      <c r="E61" s="390" t="s">
        <v>63</v>
      </c>
      <c r="F61" s="24" t="s">
        <v>22</v>
      </c>
      <c r="G61" s="189" t="s">
        <v>25</v>
      </c>
      <c r="H61" s="189" t="s">
        <v>31</v>
      </c>
      <c r="I61" s="189" t="s">
        <v>31</v>
      </c>
      <c r="J61" s="189" t="s">
        <v>31</v>
      </c>
      <c r="K61" s="189" t="s">
        <v>25</v>
      </c>
      <c r="L61" s="189" t="s">
        <v>25</v>
      </c>
      <c r="M61" s="47"/>
      <c r="N61" s="47"/>
      <c r="O61" s="77"/>
      <c r="P61" s="77"/>
      <c r="Q61" s="77"/>
      <c r="R61" s="44"/>
      <c r="S61" s="45"/>
    </row>
    <row r="62" spans="1:19" ht="42" customHeight="1">
      <c r="A62" s="460"/>
      <c r="B62" s="505"/>
      <c r="C62" s="507"/>
      <c r="D62" s="488"/>
      <c r="E62" s="390" t="s">
        <v>1014</v>
      </c>
      <c r="F62" s="24" t="s">
        <v>23</v>
      </c>
      <c r="G62" s="189" t="s">
        <v>49</v>
      </c>
      <c r="H62" s="189" t="s">
        <v>50</v>
      </c>
      <c r="I62" s="189" t="s">
        <v>50</v>
      </c>
      <c r="J62" s="189" t="s">
        <v>49</v>
      </c>
      <c r="K62" s="189" t="s">
        <v>621</v>
      </c>
      <c r="L62" s="189" t="s">
        <v>50</v>
      </c>
      <c r="M62" s="47"/>
      <c r="N62" s="47"/>
      <c r="O62" s="77"/>
      <c r="P62" s="77"/>
      <c r="Q62" s="77"/>
      <c r="R62" s="44"/>
      <c r="S62" s="45"/>
    </row>
    <row r="63" spans="1:19" ht="11.25">
      <c r="A63" s="316"/>
      <c r="B63" s="317"/>
      <c r="C63" s="318"/>
      <c r="D63" s="379"/>
      <c r="E63" s="379"/>
      <c r="F63" s="319"/>
      <c r="G63" s="319"/>
      <c r="H63" s="319"/>
      <c r="I63" s="319"/>
      <c r="J63" s="319"/>
      <c r="K63" s="319"/>
      <c r="L63" s="319"/>
      <c r="M63" s="319"/>
      <c r="N63" s="319"/>
      <c r="O63" s="322"/>
      <c r="P63" s="322"/>
      <c r="Q63" s="322"/>
      <c r="R63" s="322"/>
      <c r="S63" s="231"/>
    </row>
    <row r="64" spans="1:19" ht="93" customHeight="1">
      <c r="A64" s="299">
        <v>0.01</v>
      </c>
      <c r="B64" s="454" t="s">
        <v>987</v>
      </c>
      <c r="C64" s="283" t="s">
        <v>928</v>
      </c>
      <c r="D64" s="388" t="s">
        <v>861</v>
      </c>
      <c r="E64" s="388" t="s">
        <v>131</v>
      </c>
      <c r="F64" s="82" t="s">
        <v>22</v>
      </c>
      <c r="G64" s="82" t="s">
        <v>25</v>
      </c>
      <c r="H64" s="82" t="s">
        <v>28</v>
      </c>
      <c r="I64" s="82" t="s">
        <v>101</v>
      </c>
      <c r="J64" s="82" t="s">
        <v>31</v>
      </c>
      <c r="K64" s="82" t="s">
        <v>31</v>
      </c>
      <c r="L64" s="82" t="s">
        <v>31</v>
      </c>
      <c r="M64" s="47"/>
      <c r="N64" s="47"/>
      <c r="O64" s="79"/>
      <c r="P64" s="79"/>
      <c r="Q64" s="79"/>
      <c r="R64" s="111">
        <f aca="true" t="shared" si="1" ref="R64:R72">SUM(O64:Q64)</f>
        <v>0</v>
      </c>
      <c r="S64" s="54" t="s">
        <v>862</v>
      </c>
    </row>
    <row r="65" spans="1:19" ht="101.25" customHeight="1">
      <c r="A65" s="299">
        <f>(2%*20%)*100%</f>
        <v>0.004</v>
      </c>
      <c r="B65" s="453" t="s">
        <v>1101</v>
      </c>
      <c r="C65" s="80" t="s">
        <v>1015</v>
      </c>
      <c r="D65" s="388" t="s">
        <v>863</v>
      </c>
      <c r="E65" s="388" t="s">
        <v>864</v>
      </c>
      <c r="F65" s="80" t="s">
        <v>22</v>
      </c>
      <c r="G65" s="82" t="s">
        <v>31</v>
      </c>
      <c r="H65" s="82" t="s">
        <v>31</v>
      </c>
      <c r="I65" s="82" t="s">
        <v>31</v>
      </c>
      <c r="J65" s="82"/>
      <c r="K65" s="82" t="s">
        <v>31</v>
      </c>
      <c r="L65" s="82"/>
      <c r="M65" s="47"/>
      <c r="N65" s="47"/>
      <c r="O65" s="219">
        <v>80000</v>
      </c>
      <c r="P65" s="219"/>
      <c r="Q65" s="219"/>
      <c r="R65" s="112">
        <f t="shared" si="1"/>
        <v>80000</v>
      </c>
      <c r="S65" s="45"/>
    </row>
    <row r="66" spans="1:19" ht="51" customHeight="1">
      <c r="A66" s="479">
        <f>(3%*20%)*100%</f>
        <v>0.006</v>
      </c>
      <c r="B66" s="520" t="s">
        <v>132</v>
      </c>
      <c r="C66" s="80" t="s">
        <v>409</v>
      </c>
      <c r="D66" s="388" t="s">
        <v>204</v>
      </c>
      <c r="E66" s="388" t="s">
        <v>942</v>
      </c>
      <c r="F66" s="81" t="s">
        <v>22</v>
      </c>
      <c r="G66" s="82" t="s">
        <v>25</v>
      </c>
      <c r="H66" s="82" t="s">
        <v>28</v>
      </c>
      <c r="I66" s="82" t="s">
        <v>76</v>
      </c>
      <c r="J66" s="82" t="s">
        <v>25</v>
      </c>
      <c r="K66" s="82" t="s">
        <v>31</v>
      </c>
      <c r="L66" s="82" t="s">
        <v>31</v>
      </c>
      <c r="M66" s="47"/>
      <c r="N66" s="47"/>
      <c r="O66" s="219">
        <v>6000</v>
      </c>
      <c r="P66" s="219">
        <v>0</v>
      </c>
      <c r="Q66" s="219">
        <v>0</v>
      </c>
      <c r="R66" s="112">
        <f t="shared" si="1"/>
        <v>6000</v>
      </c>
      <c r="S66" s="45"/>
    </row>
    <row r="67" spans="1:19" ht="36" customHeight="1">
      <c r="A67" s="480"/>
      <c r="B67" s="525"/>
      <c r="C67" s="80" t="s">
        <v>409</v>
      </c>
      <c r="D67" s="388" t="s">
        <v>205</v>
      </c>
      <c r="E67" s="388" t="s">
        <v>943</v>
      </c>
      <c r="F67" s="81" t="s">
        <v>22</v>
      </c>
      <c r="G67" s="82" t="s">
        <v>25</v>
      </c>
      <c r="H67" s="82" t="s">
        <v>28</v>
      </c>
      <c r="I67" s="82" t="s">
        <v>76</v>
      </c>
      <c r="J67" s="82" t="s">
        <v>25</v>
      </c>
      <c r="K67" s="82" t="s">
        <v>31</v>
      </c>
      <c r="L67" s="82" t="s">
        <v>31</v>
      </c>
      <c r="M67" s="47"/>
      <c r="N67" s="47"/>
      <c r="O67" s="219">
        <v>12000</v>
      </c>
      <c r="P67" s="219">
        <v>0</v>
      </c>
      <c r="Q67" s="219">
        <v>60000</v>
      </c>
      <c r="R67" s="112">
        <f t="shared" si="1"/>
        <v>72000</v>
      </c>
      <c r="S67" s="45"/>
    </row>
    <row r="68" spans="1:19" ht="42.75" customHeight="1">
      <c r="A68" s="481"/>
      <c r="B68" s="521"/>
      <c r="C68" s="80" t="s">
        <v>409</v>
      </c>
      <c r="D68" s="388" t="s">
        <v>206</v>
      </c>
      <c r="E68" s="388" t="s">
        <v>210</v>
      </c>
      <c r="F68" s="81" t="s">
        <v>22</v>
      </c>
      <c r="G68" s="82" t="s">
        <v>133</v>
      </c>
      <c r="H68" s="82" t="s">
        <v>94</v>
      </c>
      <c r="I68" s="82" t="s">
        <v>28</v>
      </c>
      <c r="J68" s="82" t="s">
        <v>76</v>
      </c>
      <c r="K68" s="82" t="s">
        <v>76</v>
      </c>
      <c r="L68" s="82" t="s">
        <v>76</v>
      </c>
      <c r="M68" s="47"/>
      <c r="N68" s="47"/>
      <c r="O68" s="219">
        <v>6000</v>
      </c>
      <c r="P68" s="219">
        <v>0</v>
      </c>
      <c r="Q68" s="219">
        <v>0</v>
      </c>
      <c r="R68" s="112">
        <f t="shared" si="1"/>
        <v>6000</v>
      </c>
      <c r="S68" s="45"/>
    </row>
    <row r="69" spans="1:19" ht="96" customHeight="1">
      <c r="A69" s="299">
        <v>0.01</v>
      </c>
      <c r="B69" s="453" t="s">
        <v>535</v>
      </c>
      <c r="C69" s="285" t="s">
        <v>865</v>
      </c>
      <c r="D69" s="388" t="s">
        <v>866</v>
      </c>
      <c r="E69" s="388" t="s">
        <v>134</v>
      </c>
      <c r="F69" s="81" t="s">
        <v>22</v>
      </c>
      <c r="G69" s="82" t="s">
        <v>25</v>
      </c>
      <c r="H69" s="82" t="s">
        <v>31</v>
      </c>
      <c r="I69" s="82" t="s">
        <v>31</v>
      </c>
      <c r="J69" s="82" t="s">
        <v>25</v>
      </c>
      <c r="K69" s="82" t="s">
        <v>31</v>
      </c>
      <c r="L69" s="82" t="s">
        <v>25</v>
      </c>
      <c r="M69" s="47"/>
      <c r="N69" s="47"/>
      <c r="O69" s="79">
        <v>100000</v>
      </c>
      <c r="P69" s="79"/>
      <c r="Q69" s="79"/>
      <c r="R69" s="111">
        <f t="shared" si="1"/>
        <v>100000</v>
      </c>
      <c r="S69" s="284"/>
    </row>
    <row r="70" spans="1:19" ht="63.75" customHeight="1">
      <c r="A70" s="299">
        <f>(5%*20%)*100%</f>
        <v>0.010000000000000002</v>
      </c>
      <c r="B70" s="453" t="s">
        <v>464</v>
      </c>
      <c r="C70" s="80" t="s">
        <v>324</v>
      </c>
      <c r="D70" s="388" t="s">
        <v>1129</v>
      </c>
      <c r="E70" s="388" t="s">
        <v>463</v>
      </c>
      <c r="F70" s="188" t="s">
        <v>22</v>
      </c>
      <c r="G70" s="203">
        <v>124</v>
      </c>
      <c r="H70" s="189" t="s">
        <v>622</v>
      </c>
      <c r="I70" s="189" t="s">
        <v>608</v>
      </c>
      <c r="J70" s="189" t="s">
        <v>623</v>
      </c>
      <c r="K70" s="189" t="s">
        <v>623</v>
      </c>
      <c r="L70" s="189" t="s">
        <v>608</v>
      </c>
      <c r="M70" s="47"/>
      <c r="N70" s="47"/>
      <c r="O70" s="79">
        <v>0</v>
      </c>
      <c r="P70" s="79">
        <v>900000</v>
      </c>
      <c r="Q70" s="79">
        <v>0</v>
      </c>
      <c r="R70" s="112">
        <f t="shared" si="1"/>
        <v>900000</v>
      </c>
      <c r="S70" s="45"/>
    </row>
    <row r="71" spans="1:19" ht="49.5" customHeight="1">
      <c r="A71" s="479">
        <f>(5%*20%)*100%</f>
        <v>0.010000000000000002</v>
      </c>
      <c r="B71" s="520" t="s">
        <v>867</v>
      </c>
      <c r="C71" s="81" t="s">
        <v>409</v>
      </c>
      <c r="D71" s="388" t="s">
        <v>939</v>
      </c>
      <c r="E71" s="388" t="s">
        <v>1016</v>
      </c>
      <c r="F71" s="81" t="s">
        <v>22</v>
      </c>
      <c r="G71" s="220" t="s">
        <v>25</v>
      </c>
      <c r="H71" s="82" t="s">
        <v>207</v>
      </c>
      <c r="I71" s="82" t="s">
        <v>104</v>
      </c>
      <c r="J71" s="82" t="s">
        <v>30</v>
      </c>
      <c r="K71" s="82" t="s">
        <v>106</v>
      </c>
      <c r="L71" s="82" t="s">
        <v>104</v>
      </c>
      <c r="M71" s="47"/>
      <c r="N71" s="47"/>
      <c r="O71" s="79">
        <v>12000</v>
      </c>
      <c r="P71" s="79">
        <v>0</v>
      </c>
      <c r="Q71" s="77">
        <v>0</v>
      </c>
      <c r="R71" s="112">
        <f t="shared" si="1"/>
        <v>12000</v>
      </c>
      <c r="S71" s="45"/>
    </row>
    <row r="72" spans="1:19" ht="49.5" customHeight="1">
      <c r="A72" s="481"/>
      <c r="B72" s="521"/>
      <c r="C72" s="81" t="s">
        <v>409</v>
      </c>
      <c r="D72" s="388" t="s">
        <v>208</v>
      </c>
      <c r="E72" s="388" t="s">
        <v>135</v>
      </c>
      <c r="F72" s="80" t="s">
        <v>22</v>
      </c>
      <c r="G72" s="221" t="s">
        <v>25</v>
      </c>
      <c r="H72" s="82" t="s">
        <v>136</v>
      </c>
      <c r="I72" s="82" t="s">
        <v>104</v>
      </c>
      <c r="J72" s="82" t="s">
        <v>97</v>
      </c>
      <c r="K72" s="82" t="s">
        <v>97</v>
      </c>
      <c r="L72" s="82" t="s">
        <v>97</v>
      </c>
      <c r="M72" s="47"/>
      <c r="N72" s="47"/>
      <c r="O72" s="219">
        <v>10000</v>
      </c>
      <c r="P72" s="219">
        <v>0</v>
      </c>
      <c r="Q72" s="207">
        <v>250000</v>
      </c>
      <c r="R72" s="112">
        <f t="shared" si="1"/>
        <v>260000</v>
      </c>
      <c r="S72" s="45"/>
    </row>
    <row r="73" spans="1:19" ht="11.25">
      <c r="A73" s="316"/>
      <c r="B73" s="317"/>
      <c r="C73" s="318"/>
      <c r="D73" s="379"/>
      <c r="E73" s="379"/>
      <c r="F73" s="319"/>
      <c r="G73" s="319"/>
      <c r="H73" s="319"/>
      <c r="I73" s="319"/>
      <c r="J73" s="319"/>
      <c r="K73" s="319"/>
      <c r="L73" s="319"/>
      <c r="M73" s="319"/>
      <c r="N73" s="319"/>
      <c r="O73" s="322">
        <f>SUM(O64:O72)</f>
        <v>226000</v>
      </c>
      <c r="P73" s="322">
        <f>SUM(P64:P72)</f>
        <v>900000</v>
      </c>
      <c r="Q73" s="322">
        <f>SUM(Q64:Q72)</f>
        <v>310000</v>
      </c>
      <c r="R73" s="322">
        <f>SUM(R64:R72)</f>
        <v>1436000</v>
      </c>
      <c r="S73" s="231"/>
    </row>
    <row r="74" spans="1:19" ht="57.75" customHeight="1">
      <c r="A74" s="70">
        <f>A76</f>
        <v>0.05</v>
      </c>
      <c r="B74" s="380" t="s">
        <v>472</v>
      </c>
      <c r="C74" s="97" t="s">
        <v>199</v>
      </c>
      <c r="D74" s="373"/>
      <c r="E74" s="393" t="s">
        <v>624</v>
      </c>
      <c r="F74" s="24" t="s">
        <v>23</v>
      </c>
      <c r="G74" s="25" t="s">
        <v>64</v>
      </c>
      <c r="H74" s="25" t="s">
        <v>29</v>
      </c>
      <c r="I74" s="39" t="s">
        <v>24</v>
      </c>
      <c r="J74" s="39" t="s">
        <v>262</v>
      </c>
      <c r="K74" s="39" t="s">
        <v>49</v>
      </c>
      <c r="L74" s="39" t="s">
        <v>24</v>
      </c>
      <c r="M74" s="47"/>
      <c r="N74" s="47"/>
      <c r="O74" s="67"/>
      <c r="P74" s="67"/>
      <c r="Q74" s="67"/>
      <c r="R74" s="112"/>
      <c r="S74" s="108"/>
    </row>
    <row r="75" spans="1:19" ht="11.25">
      <c r="A75" s="316"/>
      <c r="B75" s="317"/>
      <c r="C75" s="318"/>
      <c r="D75" s="379"/>
      <c r="E75" s="379"/>
      <c r="F75" s="319"/>
      <c r="G75" s="319"/>
      <c r="H75" s="319"/>
      <c r="I75" s="319"/>
      <c r="J75" s="319"/>
      <c r="K75" s="319"/>
      <c r="L75" s="319"/>
      <c r="M75" s="319"/>
      <c r="N75" s="319"/>
      <c r="O75" s="322"/>
      <c r="P75" s="322"/>
      <c r="Q75" s="322"/>
      <c r="R75" s="322"/>
      <c r="S75" s="231"/>
    </row>
    <row r="76" spans="1:19" ht="48" customHeight="1">
      <c r="A76" s="459">
        <v>0.05</v>
      </c>
      <c r="B76" s="475" t="s">
        <v>473</v>
      </c>
      <c r="C76" s="506" t="s">
        <v>199</v>
      </c>
      <c r="D76" s="473"/>
      <c r="E76" s="390" t="s">
        <v>65</v>
      </c>
      <c r="F76" s="24" t="s">
        <v>22</v>
      </c>
      <c r="G76" s="25" t="s">
        <v>25</v>
      </c>
      <c r="H76" s="102" t="s">
        <v>31</v>
      </c>
      <c r="I76" s="39" t="s">
        <v>31</v>
      </c>
      <c r="J76" s="39" t="s">
        <v>31</v>
      </c>
      <c r="K76" s="39" t="s">
        <v>25</v>
      </c>
      <c r="L76" s="39" t="s">
        <v>25</v>
      </c>
      <c r="M76" s="47"/>
      <c r="N76" s="47"/>
      <c r="O76" s="77"/>
      <c r="P76" s="77"/>
      <c r="Q76" s="77"/>
      <c r="R76" s="112"/>
      <c r="S76" s="482"/>
    </row>
    <row r="77" spans="1:19" ht="33" customHeight="1">
      <c r="A77" s="460"/>
      <c r="B77" s="476"/>
      <c r="C77" s="507"/>
      <c r="D77" s="474"/>
      <c r="E77" s="390" t="s">
        <v>937</v>
      </c>
      <c r="F77" s="24" t="s">
        <v>22</v>
      </c>
      <c r="G77" s="25" t="s">
        <v>31</v>
      </c>
      <c r="H77" s="25" t="s">
        <v>28</v>
      </c>
      <c r="I77" s="39" t="s">
        <v>28</v>
      </c>
      <c r="J77" s="39" t="s">
        <v>76</v>
      </c>
      <c r="K77" s="39" t="s">
        <v>101</v>
      </c>
      <c r="L77" s="39" t="s">
        <v>25</v>
      </c>
      <c r="M77" s="47"/>
      <c r="N77" s="47"/>
      <c r="O77" s="77"/>
      <c r="P77" s="77"/>
      <c r="Q77" s="77"/>
      <c r="R77" s="112"/>
      <c r="S77" s="483"/>
    </row>
    <row r="78" spans="1:19" ht="33" customHeight="1">
      <c r="A78" s="460"/>
      <c r="B78" s="505"/>
      <c r="C78" s="507"/>
      <c r="D78" s="474"/>
      <c r="E78" s="390" t="s">
        <v>938</v>
      </c>
      <c r="F78" s="24" t="s">
        <v>22</v>
      </c>
      <c r="G78" s="25" t="s">
        <v>25</v>
      </c>
      <c r="H78" s="25" t="s">
        <v>28</v>
      </c>
      <c r="I78" s="39" t="s">
        <v>28</v>
      </c>
      <c r="J78" s="39" t="s">
        <v>25</v>
      </c>
      <c r="K78" s="39" t="s">
        <v>101</v>
      </c>
      <c r="L78" s="39" t="s">
        <v>101</v>
      </c>
      <c r="M78" s="47"/>
      <c r="N78" s="47"/>
      <c r="O78" s="77"/>
      <c r="P78" s="77"/>
      <c r="Q78" s="77"/>
      <c r="R78" s="112"/>
      <c r="S78" s="484"/>
    </row>
    <row r="79" spans="1:19" ht="11.25">
      <c r="A79" s="316"/>
      <c r="B79" s="317"/>
      <c r="C79" s="318"/>
      <c r="D79" s="379"/>
      <c r="E79" s="379"/>
      <c r="F79" s="319"/>
      <c r="G79" s="319"/>
      <c r="H79" s="319"/>
      <c r="I79" s="319"/>
      <c r="J79" s="319"/>
      <c r="K79" s="319"/>
      <c r="L79" s="319"/>
      <c r="M79" s="319"/>
      <c r="N79" s="319"/>
      <c r="O79" s="322"/>
      <c r="P79" s="322"/>
      <c r="Q79" s="322"/>
      <c r="R79" s="322"/>
      <c r="S79" s="231"/>
    </row>
    <row r="80" spans="1:19" ht="61.5" customHeight="1">
      <c r="A80" s="479">
        <f>(5%*20%)*100%</f>
        <v>0.010000000000000002</v>
      </c>
      <c r="B80" s="522" t="s">
        <v>137</v>
      </c>
      <c r="C80" s="528" t="s">
        <v>199</v>
      </c>
      <c r="D80" s="383" t="s">
        <v>138</v>
      </c>
      <c r="E80" s="383" t="s">
        <v>139</v>
      </c>
      <c r="F80" s="78" t="s">
        <v>22</v>
      </c>
      <c r="G80" s="83" t="s">
        <v>31</v>
      </c>
      <c r="H80" s="83" t="s">
        <v>31</v>
      </c>
      <c r="I80" s="83" t="s">
        <v>31</v>
      </c>
      <c r="J80" s="83" t="s">
        <v>31</v>
      </c>
      <c r="K80" s="83" t="s">
        <v>25</v>
      </c>
      <c r="L80" s="83" t="s">
        <v>25</v>
      </c>
      <c r="M80" s="47"/>
      <c r="N80" s="47"/>
      <c r="O80" s="219">
        <v>8000</v>
      </c>
      <c r="P80" s="219">
        <v>0</v>
      </c>
      <c r="Q80" s="219">
        <v>0</v>
      </c>
      <c r="R80" s="112">
        <f aca="true" t="shared" si="2" ref="R80:R94">SUM(O80:Q80)</f>
        <v>8000</v>
      </c>
      <c r="S80" s="45"/>
    </row>
    <row r="81" spans="1:19" ht="73.5" customHeight="1">
      <c r="A81" s="480"/>
      <c r="B81" s="523"/>
      <c r="C81" s="529"/>
      <c r="D81" s="383" t="s">
        <v>140</v>
      </c>
      <c r="E81" s="383" t="s">
        <v>141</v>
      </c>
      <c r="F81" s="78" t="s">
        <v>22</v>
      </c>
      <c r="G81" s="189" t="s">
        <v>25</v>
      </c>
      <c r="H81" s="83" t="s">
        <v>31</v>
      </c>
      <c r="I81" s="83" t="s">
        <v>31</v>
      </c>
      <c r="J81" s="83" t="s">
        <v>31</v>
      </c>
      <c r="K81" s="83" t="s">
        <v>25</v>
      </c>
      <c r="L81" s="83" t="s">
        <v>25</v>
      </c>
      <c r="M81" s="47"/>
      <c r="N81" s="47"/>
      <c r="O81" s="219">
        <v>0</v>
      </c>
      <c r="P81" s="219">
        <v>0</v>
      </c>
      <c r="Q81" s="219">
        <v>60000</v>
      </c>
      <c r="R81" s="112">
        <f t="shared" si="2"/>
        <v>60000</v>
      </c>
      <c r="S81" s="45"/>
    </row>
    <row r="82" spans="1:19" ht="90" customHeight="1">
      <c r="A82" s="481"/>
      <c r="B82" s="524"/>
      <c r="C82" s="530"/>
      <c r="D82" s="383" t="s">
        <v>972</v>
      </c>
      <c r="E82" s="383" t="s">
        <v>142</v>
      </c>
      <c r="F82" s="78" t="s">
        <v>22</v>
      </c>
      <c r="G82" s="83" t="s">
        <v>25</v>
      </c>
      <c r="H82" s="83" t="s">
        <v>116</v>
      </c>
      <c r="I82" s="83" t="s">
        <v>116</v>
      </c>
      <c r="J82" s="83" t="s">
        <v>118</v>
      </c>
      <c r="K82" s="83" t="s">
        <v>143</v>
      </c>
      <c r="L82" s="83" t="s">
        <v>96</v>
      </c>
      <c r="M82" s="47"/>
      <c r="N82" s="47"/>
      <c r="O82" s="219">
        <v>0</v>
      </c>
      <c r="P82" s="219">
        <v>0</v>
      </c>
      <c r="Q82" s="219">
        <v>80000</v>
      </c>
      <c r="R82" s="112">
        <f t="shared" si="2"/>
        <v>80000</v>
      </c>
      <c r="S82" s="45"/>
    </row>
    <row r="83" spans="1:19" ht="37.5" customHeight="1">
      <c r="A83" s="479">
        <f>(5%*20%)*100%</f>
        <v>0.010000000000000002</v>
      </c>
      <c r="B83" s="522" t="s">
        <v>144</v>
      </c>
      <c r="C83" s="528" t="s">
        <v>145</v>
      </c>
      <c r="D83" s="383" t="s">
        <v>870</v>
      </c>
      <c r="E83" s="383" t="s">
        <v>146</v>
      </c>
      <c r="F83" s="78" t="s">
        <v>22</v>
      </c>
      <c r="G83" s="83" t="s">
        <v>143</v>
      </c>
      <c r="H83" s="83" t="s">
        <v>94</v>
      </c>
      <c r="I83" s="83" t="s">
        <v>122</v>
      </c>
      <c r="J83" s="83" t="s">
        <v>101</v>
      </c>
      <c r="K83" s="83" t="s">
        <v>26</v>
      </c>
      <c r="L83" s="83" t="s">
        <v>31</v>
      </c>
      <c r="M83" s="47"/>
      <c r="N83" s="47"/>
      <c r="O83" s="219">
        <v>6000</v>
      </c>
      <c r="P83" s="219">
        <v>0</v>
      </c>
      <c r="Q83" s="219">
        <v>0</v>
      </c>
      <c r="R83" s="112">
        <f t="shared" si="2"/>
        <v>6000</v>
      </c>
      <c r="S83" s="45"/>
    </row>
    <row r="84" spans="1:19" ht="62.25" customHeight="1">
      <c r="A84" s="480"/>
      <c r="B84" s="523"/>
      <c r="C84" s="529"/>
      <c r="D84" s="383" t="s">
        <v>936</v>
      </c>
      <c r="E84" s="383" t="s">
        <v>141</v>
      </c>
      <c r="F84" s="78" t="s">
        <v>22</v>
      </c>
      <c r="G84" s="83" t="s">
        <v>25</v>
      </c>
      <c r="H84" s="83" t="s">
        <v>94</v>
      </c>
      <c r="I84" s="83" t="s">
        <v>122</v>
      </c>
      <c r="J84" s="83" t="s">
        <v>101</v>
      </c>
      <c r="K84" s="83" t="s">
        <v>26</v>
      </c>
      <c r="L84" s="83" t="s">
        <v>31</v>
      </c>
      <c r="M84" s="47"/>
      <c r="N84" s="47"/>
      <c r="O84" s="219">
        <v>2000</v>
      </c>
      <c r="P84" s="219">
        <v>0</v>
      </c>
      <c r="Q84" s="219">
        <v>60000</v>
      </c>
      <c r="R84" s="112">
        <f t="shared" si="2"/>
        <v>62000</v>
      </c>
      <c r="S84" s="45"/>
    </row>
    <row r="85" spans="1:19" ht="37.5" customHeight="1">
      <c r="A85" s="480"/>
      <c r="B85" s="523"/>
      <c r="C85" s="529"/>
      <c r="D85" s="383" t="s">
        <v>871</v>
      </c>
      <c r="E85" s="383" t="s">
        <v>147</v>
      </c>
      <c r="F85" s="78" t="s">
        <v>22</v>
      </c>
      <c r="G85" s="83" t="s">
        <v>25</v>
      </c>
      <c r="H85" s="83" t="s">
        <v>94</v>
      </c>
      <c r="I85" s="83" t="s">
        <v>122</v>
      </c>
      <c r="J85" s="83" t="s">
        <v>101</v>
      </c>
      <c r="K85" s="83" t="s">
        <v>26</v>
      </c>
      <c r="L85" s="83" t="s">
        <v>31</v>
      </c>
      <c r="M85" s="47"/>
      <c r="N85" s="47"/>
      <c r="O85" s="219">
        <v>30000</v>
      </c>
      <c r="P85" s="219">
        <v>0</v>
      </c>
      <c r="Q85" s="219">
        <v>450000</v>
      </c>
      <c r="R85" s="112">
        <f t="shared" si="2"/>
        <v>480000</v>
      </c>
      <c r="S85" s="45"/>
    </row>
    <row r="86" spans="1:19" ht="57" customHeight="1">
      <c r="A86" s="481"/>
      <c r="B86" s="524"/>
      <c r="C86" s="530"/>
      <c r="D86" s="383" t="s">
        <v>872</v>
      </c>
      <c r="E86" s="383" t="s">
        <v>148</v>
      </c>
      <c r="F86" s="78" t="s">
        <v>22</v>
      </c>
      <c r="G86" s="83" t="s">
        <v>25</v>
      </c>
      <c r="H86" s="83" t="s">
        <v>94</v>
      </c>
      <c r="I86" s="83" t="s">
        <v>122</v>
      </c>
      <c r="J86" s="83" t="s">
        <v>101</v>
      </c>
      <c r="K86" s="83" t="s">
        <v>26</v>
      </c>
      <c r="L86" s="83" t="s">
        <v>31</v>
      </c>
      <c r="M86" s="47"/>
      <c r="N86" s="47"/>
      <c r="O86" s="219">
        <v>30000</v>
      </c>
      <c r="P86" s="219">
        <v>0</v>
      </c>
      <c r="Q86" s="219">
        <v>30000</v>
      </c>
      <c r="R86" s="112">
        <f t="shared" si="2"/>
        <v>60000</v>
      </c>
      <c r="S86" s="108"/>
    </row>
    <row r="87" spans="1:19" ht="49.5" customHeight="1">
      <c r="A87" s="479">
        <v>0.01</v>
      </c>
      <c r="B87" s="522" t="s">
        <v>149</v>
      </c>
      <c r="C87" s="528" t="s">
        <v>929</v>
      </c>
      <c r="D87" s="383" t="s">
        <v>935</v>
      </c>
      <c r="E87" s="383" t="s">
        <v>536</v>
      </c>
      <c r="F87" s="78" t="s">
        <v>23</v>
      </c>
      <c r="G87" s="83" t="s">
        <v>25</v>
      </c>
      <c r="H87" s="83" t="s">
        <v>45</v>
      </c>
      <c r="I87" s="83" t="s">
        <v>45</v>
      </c>
      <c r="J87" s="83" t="s">
        <v>45</v>
      </c>
      <c r="K87" s="83" t="s">
        <v>25</v>
      </c>
      <c r="L87" s="83" t="s">
        <v>25</v>
      </c>
      <c r="M87" s="47"/>
      <c r="N87" s="47"/>
      <c r="O87" s="219">
        <v>4000</v>
      </c>
      <c r="P87" s="219">
        <v>0</v>
      </c>
      <c r="Q87" s="219">
        <v>0</v>
      </c>
      <c r="R87" s="112">
        <f t="shared" si="2"/>
        <v>4000</v>
      </c>
      <c r="S87" s="108"/>
    </row>
    <row r="88" spans="1:19" ht="75.75" customHeight="1">
      <c r="A88" s="480"/>
      <c r="B88" s="523"/>
      <c r="C88" s="529"/>
      <c r="D88" s="383" t="s">
        <v>934</v>
      </c>
      <c r="E88" s="383" t="s">
        <v>150</v>
      </c>
      <c r="F88" s="78" t="s">
        <v>22</v>
      </c>
      <c r="G88" s="83" t="s">
        <v>25</v>
      </c>
      <c r="H88" s="83" t="s">
        <v>105</v>
      </c>
      <c r="I88" s="83" t="s">
        <v>105</v>
      </c>
      <c r="J88" s="83" t="s">
        <v>28</v>
      </c>
      <c r="K88" s="83" t="s">
        <v>101</v>
      </c>
      <c r="L88" s="83" t="s">
        <v>101</v>
      </c>
      <c r="M88" s="47"/>
      <c r="N88" s="47"/>
      <c r="O88" s="219">
        <v>2000</v>
      </c>
      <c r="P88" s="219">
        <v>0</v>
      </c>
      <c r="Q88" s="219">
        <v>0</v>
      </c>
      <c r="R88" s="112">
        <f t="shared" si="2"/>
        <v>2000</v>
      </c>
      <c r="S88" s="45"/>
    </row>
    <row r="89" spans="1:19" ht="75.75" customHeight="1">
      <c r="A89" s="481"/>
      <c r="B89" s="524"/>
      <c r="C89" s="530"/>
      <c r="D89" s="383" t="s">
        <v>880</v>
      </c>
      <c r="E89" s="383" t="s">
        <v>151</v>
      </c>
      <c r="F89" s="78" t="s">
        <v>22</v>
      </c>
      <c r="G89" s="83" t="s">
        <v>25</v>
      </c>
      <c r="H89" s="83" t="s">
        <v>105</v>
      </c>
      <c r="I89" s="83" t="s">
        <v>28</v>
      </c>
      <c r="J89" s="83" t="s">
        <v>76</v>
      </c>
      <c r="K89" s="83" t="s">
        <v>76</v>
      </c>
      <c r="L89" s="83" t="s">
        <v>76</v>
      </c>
      <c r="M89" s="47"/>
      <c r="N89" s="47"/>
      <c r="O89" s="219">
        <v>2000</v>
      </c>
      <c r="P89" s="219">
        <v>0</v>
      </c>
      <c r="Q89" s="219">
        <v>0</v>
      </c>
      <c r="R89" s="112">
        <f t="shared" si="2"/>
        <v>2000</v>
      </c>
      <c r="S89" s="45"/>
    </row>
    <row r="90" spans="1:19" ht="40.5" customHeight="1">
      <c r="A90" s="479">
        <f>(5%*20%)*100%</f>
        <v>0.010000000000000002</v>
      </c>
      <c r="B90" s="522" t="s">
        <v>625</v>
      </c>
      <c r="C90" s="528" t="s">
        <v>145</v>
      </c>
      <c r="D90" s="383" t="s">
        <v>933</v>
      </c>
      <c r="E90" s="383" t="s">
        <v>146</v>
      </c>
      <c r="F90" s="78" t="s">
        <v>22</v>
      </c>
      <c r="G90" s="83" t="s">
        <v>26</v>
      </c>
      <c r="H90" s="83" t="s">
        <v>31</v>
      </c>
      <c r="I90" s="83" t="s">
        <v>31</v>
      </c>
      <c r="J90" s="83" t="s">
        <v>31</v>
      </c>
      <c r="K90" s="83" t="s">
        <v>25</v>
      </c>
      <c r="L90" s="83" t="s">
        <v>25</v>
      </c>
      <c r="M90" s="47"/>
      <c r="N90" s="47"/>
      <c r="O90" s="219">
        <v>4000</v>
      </c>
      <c r="P90" s="219">
        <v>0</v>
      </c>
      <c r="Q90" s="219">
        <v>0</v>
      </c>
      <c r="R90" s="112">
        <f t="shared" si="2"/>
        <v>4000</v>
      </c>
      <c r="S90" s="108"/>
    </row>
    <row r="91" spans="1:19" ht="40.5" customHeight="1">
      <c r="A91" s="480"/>
      <c r="B91" s="523"/>
      <c r="C91" s="529"/>
      <c r="D91" s="383" t="s">
        <v>932</v>
      </c>
      <c r="E91" s="383" t="s">
        <v>152</v>
      </c>
      <c r="F91" s="78" t="s">
        <v>22</v>
      </c>
      <c r="G91" s="83" t="s">
        <v>25</v>
      </c>
      <c r="H91" s="83" t="s">
        <v>31</v>
      </c>
      <c r="I91" s="83" t="s">
        <v>31</v>
      </c>
      <c r="J91" s="83" t="s">
        <v>31</v>
      </c>
      <c r="K91" s="83" t="s">
        <v>25</v>
      </c>
      <c r="L91" s="83" t="s">
        <v>25</v>
      </c>
      <c r="M91" s="47"/>
      <c r="N91" s="47"/>
      <c r="O91" s="219">
        <v>2000</v>
      </c>
      <c r="P91" s="219">
        <v>0</v>
      </c>
      <c r="Q91" s="219">
        <v>0</v>
      </c>
      <c r="R91" s="112">
        <f t="shared" si="2"/>
        <v>2000</v>
      </c>
      <c r="S91" s="45"/>
    </row>
    <row r="92" spans="1:19" ht="40.5" customHeight="1">
      <c r="A92" s="481"/>
      <c r="B92" s="524"/>
      <c r="C92" s="530"/>
      <c r="D92" s="383" t="s">
        <v>873</v>
      </c>
      <c r="E92" s="383" t="s">
        <v>153</v>
      </c>
      <c r="F92" s="78" t="s">
        <v>22</v>
      </c>
      <c r="G92" s="83" t="s">
        <v>25</v>
      </c>
      <c r="H92" s="83" t="s">
        <v>31</v>
      </c>
      <c r="I92" s="83" t="s">
        <v>31</v>
      </c>
      <c r="J92" s="83" t="s">
        <v>31</v>
      </c>
      <c r="K92" s="83" t="s">
        <v>31</v>
      </c>
      <c r="L92" s="83" t="s">
        <v>31</v>
      </c>
      <c r="M92" s="47"/>
      <c r="N92" s="47"/>
      <c r="O92" s="219">
        <v>2000</v>
      </c>
      <c r="P92" s="219">
        <v>0</v>
      </c>
      <c r="Q92" s="219">
        <v>0</v>
      </c>
      <c r="R92" s="112">
        <f t="shared" si="2"/>
        <v>2000</v>
      </c>
      <c r="S92" s="45"/>
    </row>
    <row r="93" spans="1:19" ht="29.25" customHeight="1">
      <c r="A93" s="479">
        <v>0.01</v>
      </c>
      <c r="B93" s="533" t="s">
        <v>154</v>
      </c>
      <c r="C93" s="528" t="s">
        <v>930</v>
      </c>
      <c r="D93" s="383" t="s">
        <v>879</v>
      </c>
      <c r="E93" s="383" t="s">
        <v>146</v>
      </c>
      <c r="F93" s="78" t="s">
        <v>22</v>
      </c>
      <c r="G93" s="83" t="s">
        <v>101</v>
      </c>
      <c r="H93" s="83" t="s">
        <v>28</v>
      </c>
      <c r="I93" s="83" t="s">
        <v>101</v>
      </c>
      <c r="J93" s="83" t="s">
        <v>25</v>
      </c>
      <c r="K93" s="83" t="s">
        <v>76</v>
      </c>
      <c r="L93" s="83" t="s">
        <v>31</v>
      </c>
      <c r="M93" s="47"/>
      <c r="N93" s="47"/>
      <c r="O93" s="219">
        <v>4000</v>
      </c>
      <c r="P93" s="219">
        <v>0</v>
      </c>
      <c r="Q93" s="219">
        <v>0</v>
      </c>
      <c r="R93" s="112">
        <f t="shared" si="2"/>
        <v>4000</v>
      </c>
      <c r="S93" s="45"/>
    </row>
    <row r="94" spans="1:19" ht="153.75" customHeight="1">
      <c r="A94" s="481"/>
      <c r="B94" s="534"/>
      <c r="C94" s="530"/>
      <c r="D94" s="383" t="s">
        <v>931</v>
      </c>
      <c r="E94" s="383" t="s">
        <v>150</v>
      </c>
      <c r="F94" s="78" t="s">
        <v>22</v>
      </c>
      <c r="G94" s="83" t="s">
        <v>84</v>
      </c>
      <c r="H94" s="83" t="s">
        <v>94</v>
      </c>
      <c r="I94" s="83" t="s">
        <v>122</v>
      </c>
      <c r="J94" s="83" t="s">
        <v>76</v>
      </c>
      <c r="K94" s="83" t="s">
        <v>101</v>
      </c>
      <c r="L94" s="83" t="s">
        <v>101</v>
      </c>
      <c r="M94" s="47"/>
      <c r="N94" s="47"/>
      <c r="O94" s="219">
        <v>2000</v>
      </c>
      <c r="P94" s="219">
        <v>0</v>
      </c>
      <c r="Q94" s="219">
        <v>0</v>
      </c>
      <c r="R94" s="112">
        <f t="shared" si="2"/>
        <v>2000</v>
      </c>
      <c r="S94" s="45"/>
    </row>
    <row r="95" spans="1:19" ht="11.25">
      <c r="A95" s="316"/>
      <c r="B95" s="317"/>
      <c r="C95" s="324"/>
      <c r="D95" s="319"/>
      <c r="E95" s="319"/>
      <c r="F95" s="319"/>
      <c r="G95" s="319"/>
      <c r="H95" s="319"/>
      <c r="I95" s="319"/>
      <c r="J95" s="319"/>
      <c r="K95" s="319"/>
      <c r="L95" s="319"/>
      <c r="M95" s="319"/>
      <c r="N95" s="319"/>
      <c r="O95" s="322">
        <f>SUM(O80:O94)</f>
        <v>98000</v>
      </c>
      <c r="P95" s="322">
        <f>SUM(P80:P94)</f>
        <v>0</v>
      </c>
      <c r="Q95" s="322">
        <f>SUM(Q80:Q94)</f>
        <v>680000</v>
      </c>
      <c r="R95" s="322">
        <f>SUM(R80:R94)</f>
        <v>778000</v>
      </c>
      <c r="S95" s="231"/>
    </row>
    <row r="96" spans="1:19" ht="14.25" customHeight="1">
      <c r="A96" s="84">
        <f>SUM(A27:A33)+SUM(A46:A52)+SUM(A64:A72)+SUM(A80:A94)</f>
        <v>0.20400000000000004</v>
      </c>
      <c r="B96" s="371">
        <f>COUNTA(B27:B33)+COUNTA(B47:B52)+COUNTA(B64:B72)+COUNTA(B80:B95)</f>
        <v>24</v>
      </c>
      <c r="C96" s="177"/>
      <c r="D96" s="62"/>
      <c r="E96" s="62"/>
      <c r="F96" s="62"/>
      <c r="G96" s="62"/>
      <c r="H96" s="62"/>
      <c r="I96" s="73"/>
      <c r="J96" s="73"/>
      <c r="K96" s="73"/>
      <c r="L96" s="73"/>
      <c r="M96" s="62"/>
      <c r="N96" s="62"/>
      <c r="O96" s="74">
        <f>O95+O73+O53+O34</f>
        <v>613000</v>
      </c>
      <c r="P96" s="74">
        <f>P95+P73+P53+P34</f>
        <v>74192000</v>
      </c>
      <c r="Q96" s="74">
        <f>Q95+Q73+Q53+Q34</f>
        <v>2840000</v>
      </c>
      <c r="R96" s="74">
        <f>R95+R73+R53+R34</f>
        <v>77645000</v>
      </c>
      <c r="S96" s="63"/>
    </row>
    <row r="97" ht="11.25">
      <c r="A97" s="372"/>
    </row>
  </sheetData>
  <sheetProtection password="CBF1" sheet="1"/>
  <mergeCells count="78">
    <mergeCell ref="B83:B86"/>
    <mergeCell ref="C83:C86"/>
    <mergeCell ref="A93:A94"/>
    <mergeCell ref="B93:B94"/>
    <mergeCell ref="C93:C94"/>
    <mergeCell ref="A80:A82"/>
    <mergeCell ref="B80:B82"/>
    <mergeCell ref="C80:C82"/>
    <mergeCell ref="B87:B89"/>
    <mergeCell ref="A90:A92"/>
    <mergeCell ref="A83:A86"/>
    <mergeCell ref="C90:C92"/>
    <mergeCell ref="D54:D57"/>
    <mergeCell ref="A59:A62"/>
    <mergeCell ref="B59:B62"/>
    <mergeCell ref="C59:C62"/>
    <mergeCell ref="D59:D62"/>
    <mergeCell ref="C87:C89"/>
    <mergeCell ref="D76:D78"/>
    <mergeCell ref="A87:A89"/>
    <mergeCell ref="A71:A72"/>
    <mergeCell ref="B71:B72"/>
    <mergeCell ref="A16:A25"/>
    <mergeCell ref="C9:C10"/>
    <mergeCell ref="B90:B92"/>
    <mergeCell ref="B66:B68"/>
    <mergeCell ref="A54:A57"/>
    <mergeCell ref="B54:B57"/>
    <mergeCell ref="C54:C57"/>
    <mergeCell ref="A76:A78"/>
    <mergeCell ref="B76:B78"/>
    <mergeCell ref="C76:C78"/>
    <mergeCell ref="F7:F8"/>
    <mergeCell ref="R42:R45"/>
    <mergeCell ref="S40:S41"/>
    <mergeCell ref="C35:C38"/>
    <mergeCell ref="D35:D38"/>
    <mergeCell ref="C16:C25"/>
    <mergeCell ref="Q42:Q45"/>
    <mergeCell ref="C12:C14"/>
    <mergeCell ref="A1:A3"/>
    <mergeCell ref="D7:D8"/>
    <mergeCell ref="B7:B8"/>
    <mergeCell ref="B1:O3"/>
    <mergeCell ref="L7:L8"/>
    <mergeCell ref="E7:E8"/>
    <mergeCell ref="G7:G8"/>
    <mergeCell ref="C7:C8"/>
    <mergeCell ref="A7:A8"/>
    <mergeCell ref="R1:S2"/>
    <mergeCell ref="R3:S3"/>
    <mergeCell ref="O7:R7"/>
    <mergeCell ref="H7:H8"/>
    <mergeCell ref="I7:I8"/>
    <mergeCell ref="J7:J8"/>
    <mergeCell ref="K7:K8"/>
    <mergeCell ref="S7:S8"/>
    <mergeCell ref="M7:N7"/>
    <mergeCell ref="A66:A68"/>
    <mergeCell ref="S76:S78"/>
    <mergeCell ref="A12:A14"/>
    <mergeCell ref="B12:B14"/>
    <mergeCell ref="D12:D14"/>
    <mergeCell ref="D40:D41"/>
    <mergeCell ref="D16:D25"/>
    <mergeCell ref="C40:C41"/>
    <mergeCell ref="B16:B25"/>
    <mergeCell ref="B35:B38"/>
    <mergeCell ref="A42:A45"/>
    <mergeCell ref="B42:B45"/>
    <mergeCell ref="O42:O45"/>
    <mergeCell ref="P42:P45"/>
    <mergeCell ref="A9:A10"/>
    <mergeCell ref="B9:B10"/>
    <mergeCell ref="A40:A41"/>
    <mergeCell ref="B40:B41"/>
    <mergeCell ref="D9:D10"/>
    <mergeCell ref="A35:A38"/>
  </mergeCells>
  <printOptions horizontalCentered="1"/>
  <pageMargins left="0.17" right="0.25" top="1.08" bottom="0.79" header="0.3937007874015748" footer="0"/>
  <pageSetup horizontalDpi="600" verticalDpi="600" orientation="landscape" paperSize="121" scale="61" r:id="rId2"/>
  <headerFooter alignWithMargins="0">
    <oddFooter>&amp;L*Indicador de impacto:   para los objetivos generales; indicador de resultado para los objetivos específicos e indicador de producto para los proyectos
</oddFooter>
  </headerFooter>
  <rowBreaks count="7" manualBreakCount="7">
    <brk id="26" max="255" man="1"/>
    <brk id="34" max="255" man="1"/>
    <brk id="50" max="18" man="1"/>
    <brk id="63" max="18" man="1"/>
    <brk id="73" max="18" man="1"/>
    <brk id="86" max="18" man="1"/>
    <brk id="96" max="18" man="1"/>
  </rowBreaks>
  <drawing r:id="rId1"/>
</worksheet>
</file>

<file path=xl/worksheets/sheet3.xml><?xml version="1.0" encoding="utf-8"?>
<worksheet xmlns="http://schemas.openxmlformats.org/spreadsheetml/2006/main" xmlns:r="http://schemas.openxmlformats.org/officeDocument/2006/relationships">
  <dimension ref="A1:T65"/>
  <sheetViews>
    <sheetView zoomScalePageLayoutView="0" workbookViewId="0" topLeftCell="A1">
      <selection activeCell="F4" sqref="F4"/>
    </sheetView>
  </sheetViews>
  <sheetFormatPr defaultColWidth="11.421875" defaultRowHeight="15"/>
  <cols>
    <col min="1" max="1" width="13.00390625" style="27" customWidth="1"/>
    <col min="2" max="2" width="15.421875" style="27" customWidth="1"/>
    <col min="3" max="3" width="13.421875" style="27" customWidth="1"/>
    <col min="4" max="4" width="12.00390625" style="27" customWidth="1"/>
    <col min="5" max="5" width="12.8515625" style="27" customWidth="1"/>
    <col min="6" max="6" width="10.57421875" style="27" customWidth="1"/>
    <col min="7" max="7" width="9.57421875" style="27" customWidth="1"/>
    <col min="8" max="9" width="10.140625" style="27" customWidth="1"/>
    <col min="10" max="10" width="9.7109375" style="27" customWidth="1"/>
    <col min="11" max="11" width="9.28125" style="27" customWidth="1"/>
    <col min="12" max="12" width="10.00390625" style="27" bestFit="1" customWidth="1"/>
    <col min="13" max="13" width="8.00390625" style="27" customWidth="1"/>
    <col min="14" max="14" width="9.421875" style="27" customWidth="1"/>
    <col min="15" max="15" width="12.28125" style="27" customWidth="1"/>
    <col min="16" max="16" width="14.00390625" style="27" customWidth="1"/>
    <col min="17" max="17" width="9.140625" style="27" customWidth="1"/>
    <col min="18" max="18" width="12.140625" style="27" customWidth="1"/>
    <col min="19" max="19" width="15.8515625" style="27" customWidth="1"/>
    <col min="20" max="20" width="14.7109375" style="27" customWidth="1"/>
    <col min="21" max="16384" width="11.421875" style="50" customWidth="1"/>
  </cols>
  <sheetData>
    <row r="1" spans="1:19" ht="15.75" customHeight="1">
      <c r="A1" s="496"/>
      <c r="B1" s="499" t="s">
        <v>10</v>
      </c>
      <c r="C1" s="499"/>
      <c r="D1" s="499"/>
      <c r="E1" s="499"/>
      <c r="F1" s="499"/>
      <c r="G1" s="499"/>
      <c r="H1" s="499"/>
      <c r="I1" s="499"/>
      <c r="J1" s="499"/>
      <c r="K1" s="499"/>
      <c r="L1" s="499"/>
      <c r="M1" s="499"/>
      <c r="N1" s="499"/>
      <c r="O1" s="499"/>
      <c r="P1" s="10"/>
      <c r="Q1" s="11"/>
      <c r="R1" s="561" t="s">
        <v>20</v>
      </c>
      <c r="S1" s="561"/>
    </row>
    <row r="2" spans="1:19" ht="3.75" customHeight="1">
      <c r="A2" s="497"/>
      <c r="B2" s="500"/>
      <c r="C2" s="500"/>
      <c r="D2" s="500"/>
      <c r="E2" s="500"/>
      <c r="F2" s="500"/>
      <c r="G2" s="500"/>
      <c r="H2" s="500"/>
      <c r="I2" s="500"/>
      <c r="J2" s="500"/>
      <c r="K2" s="500"/>
      <c r="L2" s="500"/>
      <c r="M2" s="500"/>
      <c r="N2" s="500"/>
      <c r="O2" s="500"/>
      <c r="P2" s="12"/>
      <c r="Q2" s="13"/>
      <c r="R2" s="561"/>
      <c r="S2" s="561"/>
    </row>
    <row r="3" spans="1:19" ht="40.5" customHeight="1">
      <c r="A3" s="498"/>
      <c r="B3" s="501"/>
      <c r="C3" s="501"/>
      <c r="D3" s="501"/>
      <c r="E3" s="501"/>
      <c r="F3" s="501"/>
      <c r="G3" s="501"/>
      <c r="H3" s="501"/>
      <c r="I3" s="501"/>
      <c r="J3" s="501"/>
      <c r="K3" s="501"/>
      <c r="L3" s="501"/>
      <c r="M3" s="501"/>
      <c r="N3" s="501"/>
      <c r="O3" s="501"/>
      <c r="P3" s="14"/>
      <c r="Q3" s="15"/>
      <c r="R3" s="561" t="s">
        <v>9</v>
      </c>
      <c r="S3" s="561"/>
    </row>
    <row r="4" spans="1:19" ht="16.5" customHeight="1">
      <c r="A4" s="28" t="s">
        <v>67</v>
      </c>
      <c r="B4" s="29"/>
      <c r="C4" s="29"/>
      <c r="D4" s="29"/>
      <c r="E4" s="29"/>
      <c r="F4" s="29"/>
      <c r="G4" s="29"/>
      <c r="H4" s="29"/>
      <c r="I4" s="29"/>
      <c r="J4" s="29"/>
      <c r="K4" s="29"/>
      <c r="L4" s="29"/>
      <c r="N4" s="29" t="s">
        <v>211</v>
      </c>
      <c r="O4" s="85"/>
      <c r="P4" s="85"/>
      <c r="R4" s="34"/>
      <c r="S4" s="86"/>
    </row>
    <row r="5" spans="1:19" ht="14.25" hidden="1">
      <c r="A5" s="32" t="s">
        <v>78</v>
      </c>
      <c r="B5" s="33"/>
      <c r="C5" s="33"/>
      <c r="D5" s="33"/>
      <c r="E5" s="30"/>
      <c r="F5" s="30"/>
      <c r="G5" s="30"/>
      <c r="H5" s="30"/>
      <c r="I5" s="30"/>
      <c r="J5" s="30"/>
      <c r="K5" s="30"/>
      <c r="L5" s="30"/>
      <c r="N5" s="30" t="s">
        <v>0</v>
      </c>
      <c r="O5" s="34"/>
      <c r="P5" s="34"/>
      <c r="R5" s="34"/>
      <c r="S5" s="86"/>
    </row>
    <row r="6" spans="1:19" ht="19.5" customHeight="1">
      <c r="A6" s="87" t="s">
        <v>212</v>
      </c>
      <c r="B6" s="30"/>
      <c r="C6" s="30"/>
      <c r="D6" s="30"/>
      <c r="E6" s="30"/>
      <c r="F6" s="30"/>
      <c r="G6" s="30"/>
      <c r="H6" s="30"/>
      <c r="I6" s="30"/>
      <c r="J6" s="30"/>
      <c r="K6" s="30"/>
      <c r="L6" s="30"/>
      <c r="M6" s="30"/>
      <c r="N6" s="30"/>
      <c r="O6" s="34"/>
      <c r="P6" s="34"/>
      <c r="Q6" s="34"/>
      <c r="R6" s="34"/>
      <c r="S6" s="86"/>
    </row>
    <row r="7" spans="1:19" ht="33" customHeight="1">
      <c r="A7" s="457" t="s">
        <v>21</v>
      </c>
      <c r="B7" s="457" t="s">
        <v>8</v>
      </c>
      <c r="C7" s="457" t="s">
        <v>66</v>
      </c>
      <c r="D7" s="457" t="s">
        <v>19</v>
      </c>
      <c r="E7" s="457" t="s">
        <v>33</v>
      </c>
      <c r="F7" s="503" t="s">
        <v>11</v>
      </c>
      <c r="G7" s="503" t="s">
        <v>12</v>
      </c>
      <c r="H7" s="457" t="s">
        <v>32</v>
      </c>
      <c r="I7" s="457" t="s">
        <v>13</v>
      </c>
      <c r="J7" s="457" t="s">
        <v>14</v>
      </c>
      <c r="K7" s="457" t="s">
        <v>15</v>
      </c>
      <c r="L7" s="457" t="s">
        <v>16</v>
      </c>
      <c r="M7" s="457" t="s">
        <v>4</v>
      </c>
      <c r="N7" s="457"/>
      <c r="O7" s="562" t="s">
        <v>18</v>
      </c>
      <c r="P7" s="563"/>
      <c r="Q7" s="563"/>
      <c r="R7" s="564"/>
      <c r="S7" s="457" t="s">
        <v>1</v>
      </c>
    </row>
    <row r="8" spans="1:19" ht="43.5" customHeight="1">
      <c r="A8" s="457"/>
      <c r="B8" s="457"/>
      <c r="C8" s="457"/>
      <c r="D8" s="457"/>
      <c r="E8" s="457"/>
      <c r="F8" s="504"/>
      <c r="G8" s="504"/>
      <c r="H8" s="457"/>
      <c r="I8" s="457"/>
      <c r="J8" s="457"/>
      <c r="K8" s="457"/>
      <c r="L8" s="457"/>
      <c r="M8" s="37" t="s">
        <v>2</v>
      </c>
      <c r="N8" s="37" t="s">
        <v>3</v>
      </c>
      <c r="O8" s="36" t="s">
        <v>5</v>
      </c>
      <c r="P8" s="36" t="s">
        <v>17</v>
      </c>
      <c r="Q8" s="36" t="s">
        <v>6</v>
      </c>
      <c r="R8" s="36" t="s">
        <v>7</v>
      </c>
      <c r="S8" s="457"/>
    </row>
    <row r="9" spans="1:19" s="43" customFormat="1" ht="125.25" customHeight="1">
      <c r="A9" s="558" t="s">
        <v>29</v>
      </c>
      <c r="B9" s="487" t="s">
        <v>646</v>
      </c>
      <c r="C9" s="506" t="s">
        <v>947</v>
      </c>
      <c r="D9" s="473"/>
      <c r="E9" s="381" t="s">
        <v>1017</v>
      </c>
      <c r="F9" s="39" t="s">
        <v>23</v>
      </c>
      <c r="G9" s="39" t="s">
        <v>24</v>
      </c>
      <c r="H9" s="39" t="s">
        <v>68</v>
      </c>
      <c r="I9" s="40">
        <v>0.35</v>
      </c>
      <c r="J9" s="39"/>
      <c r="K9" s="39" t="s">
        <v>51</v>
      </c>
      <c r="L9" s="39" t="s">
        <v>29</v>
      </c>
      <c r="M9" s="41"/>
      <c r="N9" s="41"/>
      <c r="O9" s="88"/>
      <c r="P9" s="42"/>
      <c r="Q9" s="42"/>
      <c r="R9" s="116"/>
      <c r="S9" s="89" t="s">
        <v>213</v>
      </c>
    </row>
    <row r="10" spans="1:19" ht="90" customHeight="1">
      <c r="A10" s="559"/>
      <c r="B10" s="488"/>
      <c r="C10" s="507"/>
      <c r="D10" s="560"/>
      <c r="E10" s="390" t="s">
        <v>69</v>
      </c>
      <c r="F10" s="25" t="s">
        <v>876</v>
      </c>
      <c r="G10" s="25" t="s">
        <v>31</v>
      </c>
      <c r="H10" s="25" t="s">
        <v>106</v>
      </c>
      <c r="I10" s="25">
        <v>15</v>
      </c>
      <c r="J10" s="25" t="s">
        <v>101</v>
      </c>
      <c r="K10" s="25" t="s">
        <v>84</v>
      </c>
      <c r="L10" s="25" t="s">
        <v>143</v>
      </c>
      <c r="M10" s="41"/>
      <c r="N10" s="41"/>
      <c r="O10" s="44"/>
      <c r="P10" s="176"/>
      <c r="Q10" s="176"/>
      <c r="R10" s="112"/>
      <c r="S10" s="90" t="s">
        <v>1036</v>
      </c>
    </row>
    <row r="11" spans="1:19" ht="69" customHeight="1">
      <c r="A11" s="559"/>
      <c r="B11" s="551"/>
      <c r="C11" s="513"/>
      <c r="D11" s="560"/>
      <c r="E11" s="390" t="s">
        <v>70</v>
      </c>
      <c r="F11" s="25" t="s">
        <v>169</v>
      </c>
      <c r="G11" s="25" t="s">
        <v>25</v>
      </c>
      <c r="H11" s="25" t="s">
        <v>84</v>
      </c>
      <c r="I11" s="25" t="s">
        <v>101</v>
      </c>
      <c r="J11" s="25" t="s">
        <v>31</v>
      </c>
      <c r="K11" s="25" t="s">
        <v>31</v>
      </c>
      <c r="L11" s="25" t="s">
        <v>31</v>
      </c>
      <c r="M11" s="41"/>
      <c r="N11" s="41"/>
      <c r="O11" s="44"/>
      <c r="P11" s="176"/>
      <c r="Q11" s="176"/>
      <c r="R11" s="112"/>
      <c r="S11" s="89"/>
    </row>
    <row r="12" spans="1:19" s="234" customFormat="1" ht="10.5" customHeight="1">
      <c r="A12" s="325"/>
      <c r="B12" s="317"/>
      <c r="C12" s="317"/>
      <c r="D12" s="379"/>
      <c r="E12" s="379"/>
      <c r="F12" s="319"/>
      <c r="G12" s="319"/>
      <c r="H12" s="319"/>
      <c r="I12" s="319"/>
      <c r="J12" s="319"/>
      <c r="K12" s="319"/>
      <c r="L12" s="319"/>
      <c r="M12" s="319"/>
      <c r="N12" s="319"/>
      <c r="O12" s="326"/>
      <c r="P12" s="326"/>
      <c r="Q12" s="326"/>
      <c r="R12" s="326"/>
      <c r="S12" s="231"/>
    </row>
    <row r="13" spans="1:20" ht="25.5" customHeight="1">
      <c r="A13" s="549">
        <v>0.09</v>
      </c>
      <c r="B13" s="514" t="s">
        <v>482</v>
      </c>
      <c r="C13" s="514" t="s">
        <v>214</v>
      </c>
      <c r="D13" s="531"/>
      <c r="E13" s="487" t="s">
        <v>1018</v>
      </c>
      <c r="F13" s="545" t="s">
        <v>22</v>
      </c>
      <c r="G13" s="163" t="s">
        <v>215</v>
      </c>
      <c r="H13" s="163" t="s">
        <v>216</v>
      </c>
      <c r="I13" s="163" t="s">
        <v>217</v>
      </c>
      <c r="J13" s="163" t="s">
        <v>217</v>
      </c>
      <c r="K13" s="163" t="s">
        <v>217</v>
      </c>
      <c r="L13" s="163" t="s">
        <v>217</v>
      </c>
      <c r="M13" s="47"/>
      <c r="N13" s="47"/>
      <c r="O13" s="187"/>
      <c r="P13" s="187"/>
      <c r="Q13" s="187"/>
      <c r="R13" s="111"/>
      <c r="S13" s="554" t="s">
        <v>1035</v>
      </c>
      <c r="T13" s="50"/>
    </row>
    <row r="14" spans="1:20" ht="23.25" customHeight="1">
      <c r="A14" s="552"/>
      <c r="B14" s="515"/>
      <c r="C14" s="515"/>
      <c r="D14" s="532"/>
      <c r="E14" s="488"/>
      <c r="F14" s="553"/>
      <c r="G14" s="163" t="s">
        <v>218</v>
      </c>
      <c r="H14" s="163" t="s">
        <v>219</v>
      </c>
      <c r="I14" s="163" t="s">
        <v>220</v>
      </c>
      <c r="J14" s="163" t="s">
        <v>221</v>
      </c>
      <c r="K14" s="163" t="s">
        <v>222</v>
      </c>
      <c r="L14" s="163" t="s">
        <v>220</v>
      </c>
      <c r="M14" s="47"/>
      <c r="N14" s="47"/>
      <c r="O14" s="187"/>
      <c r="P14" s="187"/>
      <c r="Q14" s="187"/>
      <c r="R14" s="111"/>
      <c r="S14" s="555"/>
      <c r="T14" s="50"/>
    </row>
    <row r="15" spans="1:20" ht="22.5" customHeight="1">
      <c r="A15" s="552"/>
      <c r="B15" s="515"/>
      <c r="C15" s="515"/>
      <c r="D15" s="532"/>
      <c r="E15" s="488"/>
      <c r="F15" s="553"/>
      <c r="G15" s="57" t="s">
        <v>223</v>
      </c>
      <c r="H15" s="57" t="s">
        <v>224</v>
      </c>
      <c r="I15" s="57" t="s">
        <v>225</v>
      </c>
      <c r="J15" s="57" t="s">
        <v>226</v>
      </c>
      <c r="K15" s="57" t="s">
        <v>227</v>
      </c>
      <c r="L15" s="57" t="s">
        <v>228</v>
      </c>
      <c r="M15" s="47"/>
      <c r="N15" s="47"/>
      <c r="O15" s="187"/>
      <c r="P15" s="187"/>
      <c r="Q15" s="187"/>
      <c r="R15" s="111"/>
      <c r="S15" s="555"/>
      <c r="T15" s="50"/>
    </row>
    <row r="16" spans="1:20" ht="22.5" customHeight="1">
      <c r="A16" s="552"/>
      <c r="B16" s="515"/>
      <c r="C16" s="515"/>
      <c r="D16" s="532"/>
      <c r="E16" s="488"/>
      <c r="F16" s="553"/>
      <c r="G16" s="57" t="s">
        <v>229</v>
      </c>
      <c r="H16" s="57" t="s">
        <v>230</v>
      </c>
      <c r="I16" s="57" t="s">
        <v>231</v>
      </c>
      <c r="J16" s="57" t="s">
        <v>232</v>
      </c>
      <c r="K16" s="57" t="s">
        <v>233</v>
      </c>
      <c r="L16" s="57" t="s">
        <v>234</v>
      </c>
      <c r="M16" s="47"/>
      <c r="N16" s="47"/>
      <c r="O16" s="187"/>
      <c r="P16" s="187"/>
      <c r="Q16" s="187"/>
      <c r="R16" s="111"/>
      <c r="S16" s="555"/>
      <c r="T16" s="50"/>
    </row>
    <row r="17" spans="1:20" ht="20.25" customHeight="1">
      <c r="A17" s="552"/>
      <c r="B17" s="515"/>
      <c r="C17" s="515"/>
      <c r="D17" s="532"/>
      <c r="E17" s="551"/>
      <c r="F17" s="546"/>
      <c r="G17" s="39" t="s">
        <v>235</v>
      </c>
      <c r="H17" s="39" t="s">
        <v>236</v>
      </c>
      <c r="I17" s="39" t="s">
        <v>237</v>
      </c>
      <c r="J17" s="39" t="s">
        <v>238</v>
      </c>
      <c r="K17" s="39" t="s">
        <v>239</v>
      </c>
      <c r="L17" s="39" t="s">
        <v>240</v>
      </c>
      <c r="M17" s="47"/>
      <c r="N17" s="47"/>
      <c r="O17" s="49"/>
      <c r="P17" s="49"/>
      <c r="Q17" s="49"/>
      <c r="R17" s="111"/>
      <c r="S17" s="556"/>
      <c r="T17" s="50"/>
    </row>
    <row r="18" spans="1:20" ht="93.75" customHeight="1">
      <c r="A18" s="550"/>
      <c r="B18" s="516"/>
      <c r="C18" s="516"/>
      <c r="D18" s="557"/>
      <c r="E18" s="381" t="s">
        <v>170</v>
      </c>
      <c r="F18" s="39" t="s">
        <v>171</v>
      </c>
      <c r="G18" s="39" t="s">
        <v>172</v>
      </c>
      <c r="H18" s="39" t="s">
        <v>173</v>
      </c>
      <c r="I18" s="39" t="s">
        <v>174</v>
      </c>
      <c r="J18" s="39" t="s">
        <v>172</v>
      </c>
      <c r="K18" s="39" t="s">
        <v>62</v>
      </c>
      <c r="L18" s="39" t="s">
        <v>174</v>
      </c>
      <c r="M18" s="47"/>
      <c r="N18" s="47"/>
      <c r="O18" s="49"/>
      <c r="P18" s="49"/>
      <c r="Q18" s="49"/>
      <c r="R18" s="111"/>
      <c r="S18" s="89" t="s">
        <v>1034</v>
      </c>
      <c r="T18" s="50"/>
    </row>
    <row r="19" spans="1:19" s="234" customFormat="1" ht="10.5" customHeight="1">
      <c r="A19" s="325"/>
      <c r="B19" s="317"/>
      <c r="C19" s="317"/>
      <c r="D19" s="379"/>
      <c r="E19" s="379"/>
      <c r="F19" s="319"/>
      <c r="G19" s="319"/>
      <c r="H19" s="319"/>
      <c r="I19" s="319"/>
      <c r="J19" s="319"/>
      <c r="K19" s="319"/>
      <c r="L19" s="319"/>
      <c r="M19" s="319"/>
      <c r="N19" s="319"/>
      <c r="O19" s="326"/>
      <c r="P19" s="326"/>
      <c r="Q19" s="326"/>
      <c r="R19" s="326"/>
      <c r="S19" s="231"/>
    </row>
    <row r="20" spans="1:20" ht="81.75" customHeight="1">
      <c r="A20" s="535"/>
      <c r="B20" s="491" t="s">
        <v>647</v>
      </c>
      <c r="C20" s="514" t="s">
        <v>955</v>
      </c>
      <c r="D20" s="487"/>
      <c r="E20" s="381" t="s">
        <v>474</v>
      </c>
      <c r="F20" s="39" t="s">
        <v>175</v>
      </c>
      <c r="G20" s="76">
        <f>91/130</f>
        <v>0.7</v>
      </c>
      <c r="H20" s="39" t="s">
        <v>71</v>
      </c>
      <c r="I20" s="39" t="s">
        <v>74</v>
      </c>
      <c r="J20" s="39" t="s">
        <v>176</v>
      </c>
      <c r="K20" s="39" t="s">
        <v>177</v>
      </c>
      <c r="L20" s="39" t="s">
        <v>875</v>
      </c>
      <c r="M20" s="47"/>
      <c r="N20" s="47"/>
      <c r="O20" s="49"/>
      <c r="P20" s="49"/>
      <c r="Q20" s="49"/>
      <c r="R20" s="111"/>
      <c r="S20" s="89"/>
      <c r="T20" s="50"/>
    </row>
    <row r="21" spans="1:20" ht="82.5" customHeight="1">
      <c r="A21" s="544"/>
      <c r="B21" s="551"/>
      <c r="C21" s="515"/>
      <c r="D21" s="488"/>
      <c r="E21" s="381" t="s">
        <v>475</v>
      </c>
      <c r="F21" s="39" t="s">
        <v>22</v>
      </c>
      <c r="G21" s="39" t="s">
        <v>72</v>
      </c>
      <c r="H21" s="39" t="s">
        <v>73</v>
      </c>
      <c r="I21" s="39" t="s">
        <v>178</v>
      </c>
      <c r="J21" s="39" t="s">
        <v>62</v>
      </c>
      <c r="K21" s="39" t="s">
        <v>296</v>
      </c>
      <c r="L21" s="39" t="s">
        <v>296</v>
      </c>
      <c r="M21" s="47"/>
      <c r="N21" s="47"/>
      <c r="O21" s="49"/>
      <c r="P21" s="49"/>
      <c r="Q21" s="49"/>
      <c r="R21" s="111"/>
      <c r="S21" s="54"/>
      <c r="T21" s="50"/>
    </row>
    <row r="22" spans="1:19" s="234" customFormat="1" ht="11.25">
      <c r="A22" s="327"/>
      <c r="B22" s="327"/>
      <c r="C22" s="327"/>
      <c r="D22" s="396"/>
      <c r="E22" s="396"/>
      <c r="F22" s="327"/>
      <c r="G22" s="327"/>
      <c r="H22" s="327"/>
      <c r="I22" s="327"/>
      <c r="J22" s="327"/>
      <c r="K22" s="327"/>
      <c r="L22" s="327"/>
      <c r="M22" s="327"/>
      <c r="N22" s="327"/>
      <c r="O22" s="328"/>
      <c r="P22" s="328"/>
      <c r="Q22" s="328"/>
      <c r="R22" s="328"/>
      <c r="S22" s="327"/>
    </row>
    <row r="23" spans="1:20" ht="84.75" customHeight="1">
      <c r="A23" s="549">
        <v>0.03</v>
      </c>
      <c r="B23" s="491" t="s">
        <v>476</v>
      </c>
      <c r="C23" s="514" t="s">
        <v>948</v>
      </c>
      <c r="D23" s="381" t="s">
        <v>1019</v>
      </c>
      <c r="E23" s="381" t="s">
        <v>1093</v>
      </c>
      <c r="F23" s="39" t="s">
        <v>22</v>
      </c>
      <c r="G23" s="56">
        <v>0</v>
      </c>
      <c r="H23" s="57">
        <v>1</v>
      </c>
      <c r="I23" s="57">
        <v>1</v>
      </c>
      <c r="J23" s="57">
        <v>1</v>
      </c>
      <c r="K23" s="57"/>
      <c r="L23" s="58"/>
      <c r="M23" s="47"/>
      <c r="N23" s="47"/>
      <c r="O23" s="42">
        <v>10000</v>
      </c>
      <c r="P23" s="48"/>
      <c r="Q23" s="48"/>
      <c r="R23" s="111">
        <f>SUM(O23:Q23)</f>
        <v>10000</v>
      </c>
      <c r="S23" s="54" t="s">
        <v>1033</v>
      </c>
      <c r="T23" s="50"/>
    </row>
    <row r="24" spans="1:20" ht="69" customHeight="1">
      <c r="A24" s="552"/>
      <c r="B24" s="492"/>
      <c r="C24" s="515"/>
      <c r="D24" s="381" t="s">
        <v>241</v>
      </c>
      <c r="E24" s="381" t="s">
        <v>1094</v>
      </c>
      <c r="F24" s="39" t="s">
        <v>22</v>
      </c>
      <c r="G24" s="56">
        <v>0</v>
      </c>
      <c r="H24" s="57">
        <v>1</v>
      </c>
      <c r="I24" s="57">
        <v>1</v>
      </c>
      <c r="J24" s="57"/>
      <c r="K24" s="57">
        <v>1</v>
      </c>
      <c r="L24" s="57"/>
      <c r="M24" s="47"/>
      <c r="N24" s="47"/>
      <c r="O24" s="42">
        <v>10000</v>
      </c>
      <c r="P24" s="48"/>
      <c r="Q24" s="48"/>
      <c r="R24" s="111">
        <f>SUM(O24:Q24)</f>
        <v>10000</v>
      </c>
      <c r="S24" s="54"/>
      <c r="T24" s="50"/>
    </row>
    <row r="25" spans="1:20" ht="127.5" customHeight="1">
      <c r="A25" s="550"/>
      <c r="B25" s="493"/>
      <c r="C25" s="516"/>
      <c r="D25" s="381" t="s">
        <v>1020</v>
      </c>
      <c r="E25" s="381" t="s">
        <v>1095</v>
      </c>
      <c r="F25" s="39" t="s">
        <v>22</v>
      </c>
      <c r="G25" s="56">
        <v>1</v>
      </c>
      <c r="H25" s="57">
        <v>6</v>
      </c>
      <c r="I25" s="57">
        <v>3</v>
      </c>
      <c r="J25" s="57">
        <v>1</v>
      </c>
      <c r="K25" s="57">
        <v>1</v>
      </c>
      <c r="L25" s="57">
        <v>1</v>
      </c>
      <c r="M25" s="47"/>
      <c r="N25" s="47"/>
      <c r="O25" s="42">
        <v>1090000</v>
      </c>
      <c r="P25" s="48"/>
      <c r="Q25" s="48"/>
      <c r="R25" s="111">
        <f>SUM(O25:Q25)</f>
        <v>1090000</v>
      </c>
      <c r="S25" s="54"/>
      <c r="T25" s="50"/>
    </row>
    <row r="26" spans="1:20" s="184" customFormat="1" ht="84.75" customHeight="1">
      <c r="A26" s="549">
        <v>0.02</v>
      </c>
      <c r="B26" s="491" t="s">
        <v>774</v>
      </c>
      <c r="C26" s="514" t="s">
        <v>180</v>
      </c>
      <c r="D26" s="381" t="s">
        <v>243</v>
      </c>
      <c r="E26" s="487" t="s">
        <v>244</v>
      </c>
      <c r="F26" s="545" t="s">
        <v>22</v>
      </c>
      <c r="G26" s="545" t="s">
        <v>25</v>
      </c>
      <c r="H26" s="545" t="s">
        <v>181</v>
      </c>
      <c r="I26" s="545" t="s">
        <v>181</v>
      </c>
      <c r="J26" s="545" t="s">
        <v>104</v>
      </c>
      <c r="K26" s="545" t="s">
        <v>104</v>
      </c>
      <c r="L26" s="547" t="s">
        <v>104</v>
      </c>
      <c r="M26" s="47"/>
      <c r="N26" s="47"/>
      <c r="O26" s="542">
        <v>170000</v>
      </c>
      <c r="P26" s="542"/>
      <c r="Q26" s="542"/>
      <c r="R26" s="508">
        <f>SUM(O26:Q27)</f>
        <v>170000</v>
      </c>
      <c r="S26" s="482" t="s">
        <v>1032</v>
      </c>
      <c r="T26" s="60"/>
    </row>
    <row r="27" spans="1:20" ht="79.5" customHeight="1">
      <c r="A27" s="550"/>
      <c r="B27" s="493"/>
      <c r="C27" s="516"/>
      <c r="D27" s="381" t="s">
        <v>421</v>
      </c>
      <c r="E27" s="551"/>
      <c r="F27" s="546"/>
      <c r="G27" s="546"/>
      <c r="H27" s="546"/>
      <c r="I27" s="546"/>
      <c r="J27" s="546"/>
      <c r="K27" s="546"/>
      <c r="L27" s="548"/>
      <c r="M27" s="47"/>
      <c r="N27" s="47"/>
      <c r="O27" s="543"/>
      <c r="P27" s="543"/>
      <c r="Q27" s="543"/>
      <c r="R27" s="510"/>
      <c r="S27" s="484"/>
      <c r="T27" s="50"/>
    </row>
    <row r="28" spans="1:20" ht="96" customHeight="1">
      <c r="A28" s="535" t="s">
        <v>88</v>
      </c>
      <c r="B28" s="537" t="s">
        <v>775</v>
      </c>
      <c r="C28" s="514" t="s">
        <v>182</v>
      </c>
      <c r="D28" s="381" t="s">
        <v>477</v>
      </c>
      <c r="E28" s="381" t="s">
        <v>183</v>
      </c>
      <c r="F28" s="39" t="s">
        <v>22</v>
      </c>
      <c r="G28" s="51" t="s">
        <v>31</v>
      </c>
      <c r="H28" s="51" t="s">
        <v>118</v>
      </c>
      <c r="I28" s="51" t="s">
        <v>122</v>
      </c>
      <c r="J28" s="51" t="s">
        <v>101</v>
      </c>
      <c r="K28" s="51" t="s">
        <v>76</v>
      </c>
      <c r="L28" s="51" t="s">
        <v>101</v>
      </c>
      <c r="M28" s="47"/>
      <c r="N28" s="47"/>
      <c r="O28" s="61">
        <v>600000</v>
      </c>
      <c r="P28" s="61"/>
      <c r="Q28" s="61"/>
      <c r="R28" s="117">
        <f>SUM(O28:Q28)</f>
        <v>600000</v>
      </c>
      <c r="S28" s="52" t="s">
        <v>245</v>
      </c>
      <c r="T28" s="50"/>
    </row>
    <row r="29" spans="1:19" ht="99.75" customHeight="1">
      <c r="A29" s="536"/>
      <c r="B29" s="538"/>
      <c r="C29" s="516"/>
      <c r="D29" s="381" t="s">
        <v>406</v>
      </c>
      <c r="E29" s="381" t="s">
        <v>420</v>
      </c>
      <c r="F29" s="39" t="s">
        <v>22</v>
      </c>
      <c r="G29" s="39" t="s">
        <v>25</v>
      </c>
      <c r="H29" s="83" t="s">
        <v>105</v>
      </c>
      <c r="I29" s="83" t="s">
        <v>28</v>
      </c>
      <c r="J29" s="39" t="s">
        <v>76</v>
      </c>
      <c r="K29" s="39" t="s">
        <v>76</v>
      </c>
      <c r="L29" s="25" t="s">
        <v>76</v>
      </c>
      <c r="M29" s="47"/>
      <c r="N29" s="47"/>
      <c r="O29" s="228">
        <v>150000</v>
      </c>
      <c r="P29" s="176"/>
      <c r="Q29" s="176"/>
      <c r="R29" s="117">
        <f>SUM(O29:Q29)</f>
        <v>150000</v>
      </c>
      <c r="S29" s="45" t="s">
        <v>246</v>
      </c>
    </row>
    <row r="30" spans="1:19" ht="99.75" customHeight="1">
      <c r="A30" s="535" t="s">
        <v>82</v>
      </c>
      <c r="B30" s="537" t="s">
        <v>776</v>
      </c>
      <c r="C30" s="514" t="s">
        <v>180</v>
      </c>
      <c r="D30" s="381" t="s">
        <v>247</v>
      </c>
      <c r="E30" s="381" t="s">
        <v>248</v>
      </c>
      <c r="F30" s="39" t="s">
        <v>22</v>
      </c>
      <c r="G30" s="39" t="s">
        <v>25</v>
      </c>
      <c r="H30" s="39" t="s">
        <v>184</v>
      </c>
      <c r="I30" s="39" t="s">
        <v>103</v>
      </c>
      <c r="J30" s="39" t="s">
        <v>30</v>
      </c>
      <c r="K30" s="39" t="s">
        <v>94</v>
      </c>
      <c r="L30" s="25" t="s">
        <v>94</v>
      </c>
      <c r="M30" s="47"/>
      <c r="N30" s="47"/>
      <c r="O30" s="228">
        <v>60000</v>
      </c>
      <c r="P30" s="176"/>
      <c r="Q30" s="176"/>
      <c r="R30" s="117">
        <f>SUM(O30:Q30)</f>
        <v>60000</v>
      </c>
      <c r="S30" s="45" t="s">
        <v>1031</v>
      </c>
    </row>
    <row r="31" spans="1:19" ht="90">
      <c r="A31" s="536"/>
      <c r="B31" s="538"/>
      <c r="C31" s="516"/>
      <c r="D31" s="381" t="s">
        <v>419</v>
      </c>
      <c r="E31" s="383" t="s">
        <v>648</v>
      </c>
      <c r="F31" s="39" t="s">
        <v>22</v>
      </c>
      <c r="G31" s="83" t="s">
        <v>649</v>
      </c>
      <c r="H31" s="39" t="s">
        <v>97</v>
      </c>
      <c r="I31" s="39" t="s">
        <v>30</v>
      </c>
      <c r="J31" s="39" t="s">
        <v>101</v>
      </c>
      <c r="K31" s="39" t="s">
        <v>101</v>
      </c>
      <c r="L31" s="25" t="s">
        <v>26</v>
      </c>
      <c r="M31" s="47"/>
      <c r="N31" s="47"/>
      <c r="O31" s="228">
        <v>60000</v>
      </c>
      <c r="P31" s="44"/>
      <c r="Q31" s="44"/>
      <c r="R31" s="117">
        <f>SUM(O31:Q31)</f>
        <v>60000</v>
      </c>
      <c r="S31" s="45" t="s">
        <v>1030</v>
      </c>
    </row>
    <row r="32" spans="1:19" ht="46.5" customHeight="1">
      <c r="A32" s="549">
        <v>0.01</v>
      </c>
      <c r="B32" s="487" t="s">
        <v>777</v>
      </c>
      <c r="C32" s="514" t="s">
        <v>650</v>
      </c>
      <c r="D32" s="380" t="s">
        <v>651</v>
      </c>
      <c r="E32" s="566" t="s">
        <v>652</v>
      </c>
      <c r="F32" s="568" t="s">
        <v>1021</v>
      </c>
      <c r="G32" s="570" t="s">
        <v>25</v>
      </c>
      <c r="H32" s="570" t="s">
        <v>31</v>
      </c>
      <c r="I32" s="570" t="s">
        <v>31</v>
      </c>
      <c r="J32" s="570"/>
      <c r="K32" s="545"/>
      <c r="L32" s="547" t="s">
        <v>31</v>
      </c>
      <c r="M32" s="572"/>
      <c r="N32" s="572"/>
      <c r="O32" s="574">
        <v>6000</v>
      </c>
      <c r="P32" s="542"/>
      <c r="Q32" s="542"/>
      <c r="R32" s="576">
        <f>SUM(O32:Q33)</f>
        <v>6000</v>
      </c>
      <c r="S32" s="482"/>
    </row>
    <row r="33" spans="1:19" s="181" customFormat="1" ht="96.75" customHeight="1">
      <c r="A33" s="550"/>
      <c r="B33" s="565"/>
      <c r="C33" s="516"/>
      <c r="D33" s="380" t="s">
        <v>653</v>
      </c>
      <c r="E33" s="567"/>
      <c r="F33" s="569"/>
      <c r="G33" s="571"/>
      <c r="H33" s="571"/>
      <c r="I33" s="571"/>
      <c r="J33" s="571"/>
      <c r="K33" s="546"/>
      <c r="L33" s="548"/>
      <c r="M33" s="573"/>
      <c r="N33" s="573"/>
      <c r="O33" s="575"/>
      <c r="P33" s="543"/>
      <c r="Q33" s="543"/>
      <c r="R33" s="577"/>
      <c r="S33" s="484"/>
    </row>
    <row r="34" spans="1:19" s="234" customFormat="1" ht="12.75" customHeight="1">
      <c r="A34" s="321"/>
      <c r="B34" s="321"/>
      <c r="C34" s="321"/>
      <c r="D34" s="397"/>
      <c r="E34" s="397"/>
      <c r="F34" s="321"/>
      <c r="G34" s="321"/>
      <c r="H34" s="321"/>
      <c r="I34" s="321"/>
      <c r="J34" s="321"/>
      <c r="K34" s="321"/>
      <c r="L34" s="321"/>
      <c r="M34" s="321"/>
      <c r="N34" s="321"/>
      <c r="O34" s="326">
        <f>SUM(O23:O33)</f>
        <v>2156000</v>
      </c>
      <c r="P34" s="326">
        <f>SUM(P23:P33)</f>
        <v>0</v>
      </c>
      <c r="Q34" s="326">
        <f>SUM(Q23:Q33)</f>
        <v>0</v>
      </c>
      <c r="R34" s="326">
        <f>SUM(R23:R33)</f>
        <v>2156000</v>
      </c>
      <c r="S34" s="231"/>
    </row>
    <row r="35" spans="1:19" ht="42" customHeight="1">
      <c r="A35" s="535" t="s">
        <v>262</v>
      </c>
      <c r="B35" s="491" t="s">
        <v>480</v>
      </c>
      <c r="C35" s="514" t="s">
        <v>180</v>
      </c>
      <c r="D35" s="487"/>
      <c r="E35" s="381" t="s">
        <v>249</v>
      </c>
      <c r="F35" s="39" t="s">
        <v>22</v>
      </c>
      <c r="G35" s="39" t="s">
        <v>76</v>
      </c>
      <c r="H35" s="39" t="s">
        <v>94</v>
      </c>
      <c r="I35" s="39" t="s">
        <v>30</v>
      </c>
      <c r="J35" s="39" t="s">
        <v>101</v>
      </c>
      <c r="K35" s="39" t="s">
        <v>101</v>
      </c>
      <c r="L35" s="39" t="s">
        <v>26</v>
      </c>
      <c r="M35" s="47"/>
      <c r="N35" s="47"/>
      <c r="O35" s="49"/>
      <c r="P35" s="44"/>
      <c r="Q35" s="44"/>
      <c r="R35" s="44"/>
      <c r="S35" s="45" t="s">
        <v>1026</v>
      </c>
    </row>
    <row r="36" spans="1:19" ht="54" customHeight="1">
      <c r="A36" s="544"/>
      <c r="B36" s="551"/>
      <c r="C36" s="516"/>
      <c r="D36" s="488"/>
      <c r="E36" s="381" t="s">
        <v>411</v>
      </c>
      <c r="F36" s="39" t="s">
        <v>186</v>
      </c>
      <c r="G36" s="39" t="s">
        <v>25</v>
      </c>
      <c r="H36" s="39" t="s">
        <v>31</v>
      </c>
      <c r="I36" s="39" t="s">
        <v>31</v>
      </c>
      <c r="J36" s="39" t="s">
        <v>25</v>
      </c>
      <c r="K36" s="39" t="s">
        <v>31</v>
      </c>
      <c r="L36" s="39"/>
      <c r="M36" s="47"/>
      <c r="N36" s="47"/>
      <c r="O36" s="49"/>
      <c r="P36" s="44"/>
      <c r="Q36" s="44"/>
      <c r="R36" s="44"/>
      <c r="S36" s="45" t="s">
        <v>187</v>
      </c>
    </row>
    <row r="37" spans="1:19" s="234" customFormat="1" ht="10.5" customHeight="1">
      <c r="A37" s="325"/>
      <c r="B37" s="395"/>
      <c r="C37" s="317"/>
      <c r="D37" s="379"/>
      <c r="E37" s="379"/>
      <c r="F37" s="319"/>
      <c r="G37" s="319"/>
      <c r="H37" s="319"/>
      <c r="I37" s="319"/>
      <c r="J37" s="319"/>
      <c r="K37" s="319"/>
      <c r="L37" s="319"/>
      <c r="M37" s="319"/>
      <c r="N37" s="319"/>
      <c r="O37" s="326"/>
      <c r="P37" s="326"/>
      <c r="Q37" s="326"/>
      <c r="R37" s="326"/>
      <c r="S37" s="231"/>
    </row>
    <row r="38" spans="1:19" ht="87.75" customHeight="1">
      <c r="A38" s="535"/>
      <c r="B38" s="491" t="s">
        <v>483</v>
      </c>
      <c r="C38" s="514" t="s">
        <v>180</v>
      </c>
      <c r="D38" s="487"/>
      <c r="E38" s="381" t="s">
        <v>417</v>
      </c>
      <c r="F38" s="39" t="s">
        <v>418</v>
      </c>
      <c r="G38" s="39" t="s">
        <v>31</v>
      </c>
      <c r="H38" s="39" t="s">
        <v>28</v>
      </c>
      <c r="I38" s="39" t="s">
        <v>101</v>
      </c>
      <c r="J38" s="39" t="s">
        <v>31</v>
      </c>
      <c r="K38" s="39" t="s">
        <v>31</v>
      </c>
      <c r="L38" s="39" t="s">
        <v>31</v>
      </c>
      <c r="M38" s="47"/>
      <c r="N38" s="47"/>
      <c r="O38" s="44"/>
      <c r="P38" s="44"/>
      <c r="Q38" s="44"/>
      <c r="R38" s="112"/>
      <c r="S38" s="554" t="s">
        <v>1029</v>
      </c>
    </row>
    <row r="39" spans="1:19" ht="9.75" customHeight="1" hidden="1">
      <c r="A39" s="544"/>
      <c r="B39" s="492"/>
      <c r="C39" s="515"/>
      <c r="D39" s="488"/>
      <c r="E39" s="381" t="s">
        <v>75</v>
      </c>
      <c r="F39" s="53" t="s">
        <v>188</v>
      </c>
      <c r="G39" s="39" t="s">
        <v>31</v>
      </c>
      <c r="H39" s="39" t="s">
        <v>143</v>
      </c>
      <c r="I39" s="39" t="s">
        <v>101</v>
      </c>
      <c r="J39" s="39" t="s">
        <v>31</v>
      </c>
      <c r="K39" s="39" t="s">
        <v>31</v>
      </c>
      <c r="L39" s="39" t="s">
        <v>31</v>
      </c>
      <c r="M39" s="47"/>
      <c r="N39" s="47"/>
      <c r="O39" s="49"/>
      <c r="P39" s="44"/>
      <c r="Q39" s="44"/>
      <c r="R39" s="112"/>
      <c r="S39" s="555"/>
    </row>
    <row r="40" spans="1:19" s="234" customFormat="1" ht="9.75" customHeight="1" hidden="1">
      <c r="A40" s="544"/>
      <c r="B40" s="551"/>
      <c r="C40" s="516"/>
      <c r="D40" s="551"/>
      <c r="E40" s="400" t="s">
        <v>416</v>
      </c>
      <c r="F40" s="229" t="s">
        <v>22</v>
      </c>
      <c r="G40" s="230" t="s">
        <v>25</v>
      </c>
      <c r="H40" s="230" t="s">
        <v>84</v>
      </c>
      <c r="I40" s="230" t="s">
        <v>76</v>
      </c>
      <c r="J40" s="230" t="s">
        <v>25</v>
      </c>
      <c r="K40" s="230" t="s">
        <v>31</v>
      </c>
      <c r="L40" s="230" t="s">
        <v>31</v>
      </c>
      <c r="M40" s="231"/>
      <c r="N40" s="231"/>
      <c r="O40" s="232"/>
      <c r="P40" s="232"/>
      <c r="Q40" s="232"/>
      <c r="R40" s="233"/>
      <c r="S40" s="556"/>
    </row>
    <row r="41" spans="1:19" s="234" customFormat="1" ht="10.5" customHeight="1">
      <c r="A41" s="325"/>
      <c r="B41" s="317"/>
      <c r="C41" s="317"/>
      <c r="D41" s="379"/>
      <c r="E41" s="379"/>
      <c r="F41" s="319"/>
      <c r="G41" s="319"/>
      <c r="H41" s="319"/>
      <c r="I41" s="319"/>
      <c r="J41" s="319"/>
      <c r="K41" s="319"/>
      <c r="L41" s="319"/>
      <c r="M41" s="319"/>
      <c r="N41" s="319"/>
      <c r="O41" s="326"/>
      <c r="P41" s="326"/>
      <c r="Q41" s="326"/>
      <c r="R41" s="326"/>
      <c r="S41" s="231"/>
    </row>
    <row r="42" spans="1:20" ht="72.75" customHeight="1">
      <c r="A42" s="549">
        <v>0.01</v>
      </c>
      <c r="B42" s="491" t="s">
        <v>486</v>
      </c>
      <c r="C42" s="514" t="s">
        <v>242</v>
      </c>
      <c r="D42" s="380" t="s">
        <v>422</v>
      </c>
      <c r="E42" s="381" t="s">
        <v>654</v>
      </c>
      <c r="F42" s="39" t="s">
        <v>22</v>
      </c>
      <c r="G42" s="56">
        <v>3</v>
      </c>
      <c r="H42" s="39" t="s">
        <v>94</v>
      </c>
      <c r="I42" s="39" t="s">
        <v>30</v>
      </c>
      <c r="J42" s="39" t="s">
        <v>143</v>
      </c>
      <c r="K42" s="39" t="s">
        <v>76</v>
      </c>
      <c r="L42" s="39" t="s">
        <v>31</v>
      </c>
      <c r="M42" s="47"/>
      <c r="N42" s="47"/>
      <c r="O42" s="49">
        <v>30000</v>
      </c>
      <c r="P42" s="49"/>
      <c r="Q42" s="49"/>
      <c r="R42" s="111">
        <f>SUM(O42:Q42)</f>
        <v>30000</v>
      </c>
      <c r="S42" s="52"/>
      <c r="T42" s="50"/>
    </row>
    <row r="43" spans="1:19" ht="107.25" customHeight="1">
      <c r="A43" s="550"/>
      <c r="B43" s="493"/>
      <c r="C43" s="516"/>
      <c r="D43" s="380" t="s">
        <v>1022</v>
      </c>
      <c r="E43" s="394" t="s">
        <v>485</v>
      </c>
      <c r="F43" s="39" t="s">
        <v>22</v>
      </c>
      <c r="G43" s="39" t="s">
        <v>31</v>
      </c>
      <c r="H43" s="83" t="s">
        <v>28</v>
      </c>
      <c r="I43" s="83" t="s">
        <v>101</v>
      </c>
      <c r="J43" s="39" t="s">
        <v>31</v>
      </c>
      <c r="K43" s="39" t="s">
        <v>31</v>
      </c>
      <c r="L43" s="39" t="s">
        <v>31</v>
      </c>
      <c r="M43" s="47"/>
      <c r="N43" s="47"/>
      <c r="O43" s="49">
        <v>30000</v>
      </c>
      <c r="P43" s="49"/>
      <c r="Q43" s="44"/>
      <c r="R43" s="111">
        <f>SUM(O43:Q43)</f>
        <v>30000</v>
      </c>
      <c r="S43" s="45"/>
    </row>
    <row r="44" spans="1:19" ht="83.25" customHeight="1">
      <c r="A44" s="549">
        <v>0.02</v>
      </c>
      <c r="B44" s="491" t="s">
        <v>487</v>
      </c>
      <c r="C44" s="514" t="s">
        <v>179</v>
      </c>
      <c r="D44" s="381" t="s">
        <v>415</v>
      </c>
      <c r="E44" s="381" t="s">
        <v>1096</v>
      </c>
      <c r="F44" s="39" t="s">
        <v>22</v>
      </c>
      <c r="G44" s="57">
        <v>0</v>
      </c>
      <c r="H44" s="57">
        <v>1</v>
      </c>
      <c r="I44" s="235">
        <v>1</v>
      </c>
      <c r="J44" s="57">
        <v>0</v>
      </c>
      <c r="K44" s="57">
        <v>1</v>
      </c>
      <c r="L44" s="57">
        <v>0</v>
      </c>
      <c r="M44" s="47"/>
      <c r="N44" s="47"/>
      <c r="O44" s="118">
        <v>15000</v>
      </c>
      <c r="P44" s="48"/>
      <c r="Q44" s="48"/>
      <c r="R44" s="112">
        <f>SUM(O44:Q44)</f>
        <v>15000</v>
      </c>
      <c r="S44" s="578" t="s">
        <v>189</v>
      </c>
    </row>
    <row r="45" spans="1:20" ht="114" customHeight="1">
      <c r="A45" s="550"/>
      <c r="B45" s="493"/>
      <c r="C45" s="516"/>
      <c r="D45" s="381" t="s">
        <v>478</v>
      </c>
      <c r="E45" s="381" t="s">
        <v>1023</v>
      </c>
      <c r="F45" s="39" t="s">
        <v>22</v>
      </c>
      <c r="G45" s="39" t="s">
        <v>25</v>
      </c>
      <c r="H45" s="39" t="s">
        <v>31</v>
      </c>
      <c r="I45" s="83" t="s">
        <v>31</v>
      </c>
      <c r="J45" s="39" t="s">
        <v>25</v>
      </c>
      <c r="K45" s="39" t="s">
        <v>31</v>
      </c>
      <c r="L45" s="39" t="s">
        <v>25</v>
      </c>
      <c r="M45" s="47"/>
      <c r="N45" s="47"/>
      <c r="O45" s="118">
        <v>15000</v>
      </c>
      <c r="P45" s="48"/>
      <c r="Q45" s="48"/>
      <c r="R45" s="112">
        <f>SUM(O45:Q45)</f>
        <v>15000</v>
      </c>
      <c r="S45" s="579"/>
      <c r="T45" s="50"/>
    </row>
    <row r="46" spans="1:20" ht="191.25">
      <c r="A46" s="55" t="s">
        <v>82</v>
      </c>
      <c r="B46" s="374" t="s">
        <v>1104</v>
      </c>
      <c r="C46" s="59" t="s">
        <v>180</v>
      </c>
      <c r="D46" s="381" t="s">
        <v>1024</v>
      </c>
      <c r="E46" s="380" t="s">
        <v>250</v>
      </c>
      <c r="F46" s="64" t="s">
        <v>22</v>
      </c>
      <c r="G46" s="64" t="s">
        <v>101</v>
      </c>
      <c r="H46" s="64" t="s">
        <v>106</v>
      </c>
      <c r="I46" s="64" t="s">
        <v>94</v>
      </c>
      <c r="J46" s="64" t="s">
        <v>101</v>
      </c>
      <c r="K46" s="64" t="s">
        <v>84</v>
      </c>
      <c r="L46" s="64" t="s">
        <v>143</v>
      </c>
      <c r="M46" s="47"/>
      <c r="N46" s="47"/>
      <c r="O46" s="237">
        <v>150000</v>
      </c>
      <c r="P46" s="292"/>
      <c r="Q46" s="292"/>
      <c r="R46" s="289">
        <f>SUM(O46:Q46)</f>
        <v>150000</v>
      </c>
      <c r="S46" s="92" t="s">
        <v>251</v>
      </c>
      <c r="T46" s="50"/>
    </row>
    <row r="47" spans="1:20" ht="75.75" customHeight="1">
      <c r="A47" s="55" t="s">
        <v>88</v>
      </c>
      <c r="B47" s="374" t="s">
        <v>655</v>
      </c>
      <c r="C47" s="46" t="s">
        <v>180</v>
      </c>
      <c r="D47" s="381" t="s">
        <v>656</v>
      </c>
      <c r="E47" s="381" t="s">
        <v>1025</v>
      </c>
      <c r="F47" s="39" t="s">
        <v>110</v>
      </c>
      <c r="G47" s="39" t="s">
        <v>25</v>
      </c>
      <c r="H47" s="39" t="s">
        <v>26</v>
      </c>
      <c r="I47" s="39" t="s">
        <v>76</v>
      </c>
      <c r="J47" s="39" t="s">
        <v>25</v>
      </c>
      <c r="K47" s="39" t="s">
        <v>31</v>
      </c>
      <c r="L47" s="39" t="s">
        <v>31</v>
      </c>
      <c r="M47" s="47"/>
      <c r="N47" s="47"/>
      <c r="O47" s="182">
        <v>10000</v>
      </c>
      <c r="P47" s="183"/>
      <c r="Q47" s="183"/>
      <c r="R47" s="182">
        <v>10000</v>
      </c>
      <c r="S47" s="54"/>
      <c r="T47" s="50"/>
    </row>
    <row r="48" spans="1:19" s="234" customFormat="1" ht="12.75" customHeight="1">
      <c r="A48" s="325"/>
      <c r="B48" s="395"/>
      <c r="C48" s="317"/>
      <c r="D48" s="379"/>
      <c r="E48" s="379"/>
      <c r="F48" s="319"/>
      <c r="G48" s="319"/>
      <c r="H48" s="319"/>
      <c r="I48" s="319"/>
      <c r="J48" s="319"/>
      <c r="K48" s="319"/>
      <c r="L48" s="319"/>
      <c r="M48" s="319"/>
      <c r="N48" s="319"/>
      <c r="O48" s="326">
        <f>SUM(O42:O47)</f>
        <v>250000</v>
      </c>
      <c r="P48" s="326">
        <f>SUM(P42:P47)</f>
        <v>0</v>
      </c>
      <c r="Q48" s="326">
        <f>SUM(Q42:Q47)</f>
        <v>0</v>
      </c>
      <c r="R48" s="326">
        <f>SUM(R42:R47)</f>
        <v>250000</v>
      </c>
      <c r="S48" s="231"/>
    </row>
    <row r="49" spans="1:19" ht="96" customHeight="1">
      <c r="A49" s="55" t="s">
        <v>79</v>
      </c>
      <c r="B49" s="380" t="s">
        <v>481</v>
      </c>
      <c r="C49" s="46" t="s">
        <v>190</v>
      </c>
      <c r="D49" s="375"/>
      <c r="E49" s="381" t="s">
        <v>191</v>
      </c>
      <c r="F49" s="39" t="s">
        <v>22</v>
      </c>
      <c r="G49" s="39" t="s">
        <v>84</v>
      </c>
      <c r="H49" s="83" t="s">
        <v>657</v>
      </c>
      <c r="I49" s="149" t="s">
        <v>96</v>
      </c>
      <c r="J49" s="39" t="s">
        <v>76</v>
      </c>
      <c r="K49" s="39" t="s">
        <v>26</v>
      </c>
      <c r="L49" s="25" t="s">
        <v>101</v>
      </c>
      <c r="M49" s="47"/>
      <c r="N49" s="47"/>
      <c r="O49" s="182"/>
      <c r="P49" s="44"/>
      <c r="Q49" s="44"/>
      <c r="R49" s="112"/>
      <c r="S49" s="45" t="s">
        <v>658</v>
      </c>
    </row>
    <row r="50" spans="1:19" s="234" customFormat="1" ht="12.75" customHeight="1">
      <c r="A50" s="325"/>
      <c r="B50" s="395"/>
      <c r="C50" s="317"/>
      <c r="D50" s="379"/>
      <c r="E50" s="379"/>
      <c r="F50" s="319"/>
      <c r="G50" s="319"/>
      <c r="H50" s="319"/>
      <c r="I50" s="319"/>
      <c r="J50" s="319"/>
      <c r="K50" s="319"/>
      <c r="L50" s="319"/>
      <c r="M50" s="319"/>
      <c r="N50" s="319"/>
      <c r="O50" s="326"/>
      <c r="P50" s="326"/>
      <c r="Q50" s="326"/>
      <c r="R50" s="326"/>
      <c r="S50" s="231"/>
    </row>
    <row r="51" spans="1:19" ht="68.25" customHeight="1">
      <c r="A51" s="580"/>
      <c r="B51" s="491" t="s">
        <v>1128</v>
      </c>
      <c r="C51" s="537" t="s">
        <v>479</v>
      </c>
      <c r="D51" s="582"/>
      <c r="E51" s="380" t="s">
        <v>252</v>
      </c>
      <c r="F51" s="64" t="s">
        <v>22</v>
      </c>
      <c r="G51" s="64" t="s">
        <v>28</v>
      </c>
      <c r="H51" s="64" t="s">
        <v>659</v>
      </c>
      <c r="I51" s="64" t="s">
        <v>118</v>
      </c>
      <c r="J51" s="64" t="s">
        <v>84</v>
      </c>
      <c r="K51" s="64" t="s">
        <v>28</v>
      </c>
      <c r="L51" s="64" t="s">
        <v>84</v>
      </c>
      <c r="M51" s="91"/>
      <c r="N51" s="91"/>
      <c r="O51" s="236"/>
      <c r="P51" s="237"/>
      <c r="Q51" s="237"/>
      <c r="R51" s="112"/>
      <c r="S51" s="92"/>
    </row>
    <row r="52" spans="1:20" ht="90" customHeight="1">
      <c r="A52" s="581"/>
      <c r="B52" s="493"/>
      <c r="C52" s="538"/>
      <c r="D52" s="583"/>
      <c r="E52" s="398" t="s">
        <v>253</v>
      </c>
      <c r="F52" s="64" t="s">
        <v>22</v>
      </c>
      <c r="G52" s="23" t="s">
        <v>84</v>
      </c>
      <c r="H52" s="39" t="s">
        <v>657</v>
      </c>
      <c r="I52" s="64" t="s">
        <v>255</v>
      </c>
      <c r="J52" s="64" t="s">
        <v>76</v>
      </c>
      <c r="K52" s="64" t="s">
        <v>26</v>
      </c>
      <c r="L52" s="64" t="s">
        <v>84</v>
      </c>
      <c r="M52" s="91"/>
      <c r="N52" s="91"/>
      <c r="O52" s="236"/>
      <c r="P52" s="237"/>
      <c r="Q52" s="237"/>
      <c r="R52" s="112"/>
      <c r="S52" s="45" t="s">
        <v>658</v>
      </c>
      <c r="T52" s="50"/>
    </row>
    <row r="53" spans="1:19" s="234" customFormat="1" ht="12.75" customHeight="1">
      <c r="A53" s="325"/>
      <c r="B53" s="317"/>
      <c r="C53" s="317"/>
      <c r="D53" s="379"/>
      <c r="E53" s="379"/>
      <c r="F53" s="319"/>
      <c r="G53" s="319"/>
      <c r="H53" s="319"/>
      <c r="I53" s="319"/>
      <c r="J53" s="319"/>
      <c r="K53" s="319"/>
      <c r="L53" s="319"/>
      <c r="M53" s="319"/>
      <c r="N53" s="319"/>
      <c r="O53" s="326"/>
      <c r="P53" s="326"/>
      <c r="Q53" s="326"/>
      <c r="R53" s="326"/>
      <c r="S53" s="231"/>
    </row>
    <row r="54" spans="1:20" s="181" customFormat="1" ht="71.25" customHeight="1">
      <c r="A54" s="238" t="s">
        <v>82</v>
      </c>
      <c r="B54" s="450" t="s">
        <v>423</v>
      </c>
      <c r="C54" s="282" t="s">
        <v>484</v>
      </c>
      <c r="D54" s="398" t="s">
        <v>660</v>
      </c>
      <c r="E54" s="398" t="s">
        <v>661</v>
      </c>
      <c r="F54" s="23" t="s">
        <v>22</v>
      </c>
      <c r="G54" s="149" t="s">
        <v>28</v>
      </c>
      <c r="H54" s="149" t="s">
        <v>659</v>
      </c>
      <c r="I54" s="149" t="s">
        <v>118</v>
      </c>
      <c r="J54" s="149" t="s">
        <v>84</v>
      </c>
      <c r="K54" s="149" t="s">
        <v>28</v>
      </c>
      <c r="L54" s="149" t="s">
        <v>84</v>
      </c>
      <c r="M54" s="91"/>
      <c r="N54" s="91"/>
      <c r="O54" s="239">
        <v>400000</v>
      </c>
      <c r="P54" s="182"/>
      <c r="Q54" s="183"/>
      <c r="R54" s="111">
        <f>SUM(O54:Q54)</f>
        <v>400000</v>
      </c>
      <c r="S54" s="98"/>
      <c r="T54" s="240"/>
    </row>
    <row r="55" spans="1:19" ht="53.25" customHeight="1">
      <c r="A55" s="535" t="s">
        <v>82</v>
      </c>
      <c r="B55" s="491" t="s">
        <v>1105</v>
      </c>
      <c r="C55" s="514" t="s">
        <v>1027</v>
      </c>
      <c r="D55" s="381" t="s">
        <v>254</v>
      </c>
      <c r="E55" s="381" t="s">
        <v>1098</v>
      </c>
      <c r="F55" s="64" t="s">
        <v>22</v>
      </c>
      <c r="G55" s="64" t="s">
        <v>25</v>
      </c>
      <c r="H55" s="64" t="s">
        <v>31</v>
      </c>
      <c r="I55" s="64" t="s">
        <v>31</v>
      </c>
      <c r="J55" s="64" t="s">
        <v>31</v>
      </c>
      <c r="K55" s="64" t="s">
        <v>25</v>
      </c>
      <c r="L55" s="26" t="s">
        <v>25</v>
      </c>
      <c r="M55" s="572"/>
      <c r="N55" s="572"/>
      <c r="O55" s="539">
        <v>25000</v>
      </c>
      <c r="P55" s="539"/>
      <c r="Q55" s="539"/>
      <c r="R55" s="508">
        <f>SUM(O55:Q57)</f>
        <v>25000</v>
      </c>
      <c r="S55" s="585" t="s">
        <v>1028</v>
      </c>
    </row>
    <row r="56" spans="1:19" ht="53.25" customHeight="1">
      <c r="A56" s="544"/>
      <c r="B56" s="492"/>
      <c r="C56" s="515"/>
      <c r="D56" s="381" t="s">
        <v>192</v>
      </c>
      <c r="E56" s="381" t="s">
        <v>1098</v>
      </c>
      <c r="F56" s="64" t="s">
        <v>22</v>
      </c>
      <c r="G56" s="64" t="s">
        <v>25</v>
      </c>
      <c r="H56" s="64" t="s">
        <v>31</v>
      </c>
      <c r="I56" s="64" t="s">
        <v>31</v>
      </c>
      <c r="J56" s="64" t="s">
        <v>31</v>
      </c>
      <c r="K56" s="64" t="s">
        <v>25</v>
      </c>
      <c r="L56" s="26" t="s">
        <v>25</v>
      </c>
      <c r="M56" s="584"/>
      <c r="N56" s="584"/>
      <c r="O56" s="540"/>
      <c r="P56" s="540"/>
      <c r="Q56" s="540"/>
      <c r="R56" s="509"/>
      <c r="S56" s="586"/>
    </row>
    <row r="57" spans="1:19" ht="44.25" customHeight="1">
      <c r="A57" s="536"/>
      <c r="B57" s="493"/>
      <c r="C57" s="516"/>
      <c r="D57" s="381" t="s">
        <v>114</v>
      </c>
      <c r="E57" s="381" t="s">
        <v>1098</v>
      </c>
      <c r="F57" s="64" t="s">
        <v>22</v>
      </c>
      <c r="G57" s="64" t="s">
        <v>25</v>
      </c>
      <c r="H57" s="64" t="s">
        <v>31</v>
      </c>
      <c r="I57" s="64" t="s">
        <v>31</v>
      </c>
      <c r="J57" s="64" t="s">
        <v>25</v>
      </c>
      <c r="K57" s="64" t="s">
        <v>31</v>
      </c>
      <c r="L57" s="26" t="s">
        <v>25</v>
      </c>
      <c r="M57" s="573"/>
      <c r="N57" s="573"/>
      <c r="O57" s="541"/>
      <c r="P57" s="541"/>
      <c r="Q57" s="541"/>
      <c r="R57" s="510"/>
      <c r="S57" s="587"/>
    </row>
    <row r="58" spans="1:19" ht="33.75" customHeight="1">
      <c r="A58" s="535" t="s">
        <v>82</v>
      </c>
      <c r="B58" s="491" t="s">
        <v>424</v>
      </c>
      <c r="C58" s="514" t="s">
        <v>479</v>
      </c>
      <c r="D58" s="380" t="s">
        <v>193</v>
      </c>
      <c r="E58" s="487" t="s">
        <v>413</v>
      </c>
      <c r="F58" s="64" t="s">
        <v>110</v>
      </c>
      <c r="G58" s="83" t="s">
        <v>84</v>
      </c>
      <c r="H58" s="83" t="s">
        <v>96</v>
      </c>
      <c r="I58" s="83" t="s">
        <v>96</v>
      </c>
      <c r="J58" s="83" t="s">
        <v>84</v>
      </c>
      <c r="K58" s="83" t="s">
        <v>26</v>
      </c>
      <c r="L58" s="83" t="s">
        <v>25</v>
      </c>
      <c r="M58" s="572"/>
      <c r="N58" s="572"/>
      <c r="O58" s="539">
        <v>80000</v>
      </c>
      <c r="P58" s="539"/>
      <c r="Q58" s="539"/>
      <c r="R58" s="508">
        <f>SUM(O58:Q60)</f>
        <v>80000</v>
      </c>
      <c r="S58" s="585" t="s">
        <v>988</v>
      </c>
    </row>
    <row r="59" spans="1:19" ht="46.5" customHeight="1">
      <c r="A59" s="544"/>
      <c r="B59" s="492"/>
      <c r="C59" s="515"/>
      <c r="D59" s="380" t="s">
        <v>502</v>
      </c>
      <c r="E59" s="488"/>
      <c r="F59" s="64" t="s">
        <v>110</v>
      </c>
      <c r="G59" s="83" t="s">
        <v>84</v>
      </c>
      <c r="H59" s="83" t="s">
        <v>96</v>
      </c>
      <c r="I59" s="83" t="s">
        <v>96</v>
      </c>
      <c r="J59" s="83" t="s">
        <v>84</v>
      </c>
      <c r="K59" s="83" t="s">
        <v>26</v>
      </c>
      <c r="L59" s="83" t="s">
        <v>25</v>
      </c>
      <c r="M59" s="584"/>
      <c r="N59" s="584"/>
      <c r="O59" s="540"/>
      <c r="P59" s="540"/>
      <c r="Q59" s="540"/>
      <c r="R59" s="509"/>
      <c r="S59" s="586"/>
    </row>
    <row r="60" spans="1:19" ht="52.5" customHeight="1">
      <c r="A60" s="536"/>
      <c r="B60" s="493"/>
      <c r="C60" s="516"/>
      <c r="D60" s="380" t="s">
        <v>414</v>
      </c>
      <c r="E60" s="551"/>
      <c r="F60" s="64" t="s">
        <v>110</v>
      </c>
      <c r="G60" s="83" t="s">
        <v>84</v>
      </c>
      <c r="H60" s="83" t="s">
        <v>96</v>
      </c>
      <c r="I60" s="83" t="s">
        <v>28</v>
      </c>
      <c r="J60" s="83" t="s">
        <v>76</v>
      </c>
      <c r="K60" s="83" t="s">
        <v>76</v>
      </c>
      <c r="L60" s="83" t="s">
        <v>76</v>
      </c>
      <c r="M60" s="573"/>
      <c r="N60" s="573"/>
      <c r="O60" s="541"/>
      <c r="P60" s="541"/>
      <c r="Q60" s="541"/>
      <c r="R60" s="510"/>
      <c r="S60" s="587"/>
    </row>
    <row r="61" spans="1:19" ht="105.75" customHeight="1">
      <c r="A61" s="93" t="s">
        <v>82</v>
      </c>
      <c r="B61" s="374" t="s">
        <v>425</v>
      </c>
      <c r="C61" s="46" t="s">
        <v>479</v>
      </c>
      <c r="D61" s="381" t="s">
        <v>412</v>
      </c>
      <c r="E61" s="381" t="s">
        <v>256</v>
      </c>
      <c r="F61" s="39" t="s">
        <v>22</v>
      </c>
      <c r="G61" s="39" t="s">
        <v>25</v>
      </c>
      <c r="H61" s="39" t="s">
        <v>30</v>
      </c>
      <c r="I61" s="39" t="s">
        <v>28</v>
      </c>
      <c r="J61" s="39" t="s">
        <v>76</v>
      </c>
      <c r="K61" s="39" t="s">
        <v>76</v>
      </c>
      <c r="L61" s="25" t="s">
        <v>76</v>
      </c>
      <c r="M61" s="47"/>
      <c r="N61" s="47"/>
      <c r="O61" s="71">
        <v>100000</v>
      </c>
      <c r="P61" s="71"/>
      <c r="Q61" s="71"/>
      <c r="R61" s="115">
        <f>SUM(O61:Q61)</f>
        <v>100000</v>
      </c>
      <c r="S61" s="45"/>
    </row>
    <row r="62" spans="1:19" ht="63.75" customHeight="1">
      <c r="A62" s="535" t="s">
        <v>82</v>
      </c>
      <c r="B62" s="588" t="s">
        <v>426</v>
      </c>
      <c r="C62" s="514" t="s">
        <v>479</v>
      </c>
      <c r="D62" s="380" t="s">
        <v>662</v>
      </c>
      <c r="E62" s="381" t="s">
        <v>1097</v>
      </c>
      <c r="F62" s="64" t="s">
        <v>110</v>
      </c>
      <c r="G62" s="39" t="s">
        <v>25</v>
      </c>
      <c r="H62" s="39" t="s">
        <v>31</v>
      </c>
      <c r="I62" s="39" t="s">
        <v>31</v>
      </c>
      <c r="J62" s="39" t="s">
        <v>31</v>
      </c>
      <c r="K62" s="25" t="s">
        <v>25</v>
      </c>
      <c r="L62" s="25" t="s">
        <v>25</v>
      </c>
      <c r="M62" s="47"/>
      <c r="N62" s="47"/>
      <c r="O62" s="71">
        <v>30000</v>
      </c>
      <c r="P62" s="71"/>
      <c r="Q62" s="71"/>
      <c r="R62" s="115">
        <f>SUM(O62:Q62)</f>
        <v>30000</v>
      </c>
      <c r="S62" s="45"/>
    </row>
    <row r="63" spans="1:19" ht="66" customHeight="1">
      <c r="A63" s="544"/>
      <c r="B63" s="589"/>
      <c r="C63" s="515"/>
      <c r="D63" s="380" t="s">
        <v>877</v>
      </c>
      <c r="E63" s="381" t="s">
        <v>1098</v>
      </c>
      <c r="F63" s="64" t="s">
        <v>878</v>
      </c>
      <c r="G63" s="39" t="s">
        <v>25</v>
      </c>
      <c r="H63" s="39" t="s">
        <v>31</v>
      </c>
      <c r="I63" s="39" t="s">
        <v>31</v>
      </c>
      <c r="J63" s="39" t="s">
        <v>25</v>
      </c>
      <c r="K63" s="39" t="s">
        <v>31</v>
      </c>
      <c r="L63" s="25" t="s">
        <v>25</v>
      </c>
      <c r="M63" s="47"/>
      <c r="N63" s="47"/>
      <c r="O63" s="71">
        <v>5000</v>
      </c>
      <c r="P63" s="71"/>
      <c r="Q63" s="71"/>
      <c r="R63" s="115">
        <f>SUM(O63:Q63)</f>
        <v>5000</v>
      </c>
      <c r="S63" s="45"/>
    </row>
    <row r="64" spans="1:19" s="234" customFormat="1" ht="12.75" customHeight="1">
      <c r="A64" s="325"/>
      <c r="B64" s="317"/>
      <c r="C64" s="317"/>
      <c r="D64" s="319"/>
      <c r="E64" s="319"/>
      <c r="F64" s="319"/>
      <c r="G64" s="319"/>
      <c r="H64" s="319"/>
      <c r="I64" s="319"/>
      <c r="J64" s="319"/>
      <c r="K64" s="319"/>
      <c r="L64" s="319"/>
      <c r="M64" s="319"/>
      <c r="N64" s="319"/>
      <c r="O64" s="326">
        <f>SUM(O54:O63)</f>
        <v>640000</v>
      </c>
      <c r="P64" s="326">
        <f>SUM(P54:P63)</f>
        <v>0</v>
      </c>
      <c r="Q64" s="326">
        <f>SUM(Q54:Q63)</f>
        <v>0</v>
      </c>
      <c r="R64" s="326">
        <f>SUM(R54:R63)</f>
        <v>640000</v>
      </c>
      <c r="S64" s="231"/>
    </row>
    <row r="65" spans="1:20" s="185" customFormat="1" ht="18" customHeight="1">
      <c r="A65" s="314">
        <f>A49+A35+A13</f>
        <v>0.2</v>
      </c>
      <c r="B65" s="291">
        <f>COUNTA(B23:B33)+COUNTA(B42:B47)+COUNTA(B54:B63)</f>
        <v>14</v>
      </c>
      <c r="C65" s="177"/>
      <c r="D65" s="178"/>
      <c r="E65" s="178"/>
      <c r="F65" s="178"/>
      <c r="G65" s="178"/>
      <c r="H65" s="178"/>
      <c r="I65" s="178"/>
      <c r="J65" s="178"/>
      <c r="K65" s="178"/>
      <c r="L65" s="178"/>
      <c r="M65" s="178"/>
      <c r="N65" s="178"/>
      <c r="O65" s="290">
        <f>O64+O48+O34</f>
        <v>3046000</v>
      </c>
      <c r="P65" s="290">
        <f>P64+P48+P34</f>
        <v>0</v>
      </c>
      <c r="Q65" s="290">
        <f>Q64+Q48+Q34</f>
        <v>0</v>
      </c>
      <c r="R65" s="290">
        <f>R64+R48+R34</f>
        <v>3046000</v>
      </c>
      <c r="S65" s="63"/>
      <c r="T65" s="121"/>
    </row>
  </sheetData>
  <sheetProtection password="CBF1" sheet="1"/>
  <mergeCells count="121">
    <mergeCell ref="S58:S60"/>
    <mergeCell ref="A62:A63"/>
    <mergeCell ref="B62:B63"/>
    <mergeCell ref="C62:C63"/>
    <mergeCell ref="R55:R57"/>
    <mergeCell ref="S55:S57"/>
    <mergeCell ref="A58:A60"/>
    <mergeCell ref="B58:B60"/>
    <mergeCell ref="C58:C60"/>
    <mergeCell ref="E58:E60"/>
    <mergeCell ref="M58:M60"/>
    <mergeCell ref="N58:N60"/>
    <mergeCell ref="O58:O60"/>
    <mergeCell ref="P58:P60"/>
    <mergeCell ref="C55:C57"/>
    <mergeCell ref="M55:M57"/>
    <mergeCell ref="N55:N57"/>
    <mergeCell ref="O55:O57"/>
    <mergeCell ref="P55:P57"/>
    <mergeCell ref="Q55:Q57"/>
    <mergeCell ref="A51:A52"/>
    <mergeCell ref="B51:B52"/>
    <mergeCell ref="C51:C52"/>
    <mergeCell ref="D51:D52"/>
    <mergeCell ref="S38:S40"/>
    <mergeCell ref="A42:A43"/>
    <mergeCell ref="B42:B43"/>
    <mergeCell ref="C42:C43"/>
    <mergeCell ref="A44:A45"/>
    <mergeCell ref="B44:B45"/>
    <mergeCell ref="C44:C45"/>
    <mergeCell ref="S44:S45"/>
    <mergeCell ref="A35:A36"/>
    <mergeCell ref="B35:B36"/>
    <mergeCell ref="C35:C36"/>
    <mergeCell ref="D35:D36"/>
    <mergeCell ref="A38:A40"/>
    <mergeCell ref="B38:B40"/>
    <mergeCell ref="C38:C40"/>
    <mergeCell ref="D38:D40"/>
    <mergeCell ref="N32:N33"/>
    <mergeCell ref="O32:O33"/>
    <mergeCell ref="P32:P33"/>
    <mergeCell ref="Q32:Q33"/>
    <mergeCell ref="R32:R33"/>
    <mergeCell ref="S32:S33"/>
    <mergeCell ref="H32:H33"/>
    <mergeCell ref="I32:I33"/>
    <mergeCell ref="J32:J33"/>
    <mergeCell ref="K32:K33"/>
    <mergeCell ref="L32:L33"/>
    <mergeCell ref="M32:M33"/>
    <mergeCell ref="A32:A33"/>
    <mergeCell ref="B32:B33"/>
    <mergeCell ref="C32:C33"/>
    <mergeCell ref="E32:E33"/>
    <mergeCell ref="F32:F33"/>
    <mergeCell ref="G32:G33"/>
    <mergeCell ref="M7:N7"/>
    <mergeCell ref="A1:A3"/>
    <mergeCell ref="B1:O3"/>
    <mergeCell ref="R1:S2"/>
    <mergeCell ref="R3:S3"/>
    <mergeCell ref="A7:A8"/>
    <mergeCell ref="B7:B8"/>
    <mergeCell ref="D7:D8"/>
    <mergeCell ref="O7:R7"/>
    <mergeCell ref="S7:S8"/>
    <mergeCell ref="A9:A11"/>
    <mergeCell ref="B9:B11"/>
    <mergeCell ref="D9:D11"/>
    <mergeCell ref="H7:H8"/>
    <mergeCell ref="I7:I8"/>
    <mergeCell ref="J7:J8"/>
    <mergeCell ref="E7:E8"/>
    <mergeCell ref="G7:G8"/>
    <mergeCell ref="K7:K8"/>
    <mergeCell ref="F7:F8"/>
    <mergeCell ref="L7:L8"/>
    <mergeCell ref="C7:C8"/>
    <mergeCell ref="C9:C11"/>
    <mergeCell ref="A13:A18"/>
    <mergeCell ref="B13:B18"/>
    <mergeCell ref="C13:C18"/>
    <mergeCell ref="D13:D18"/>
    <mergeCell ref="E13:E17"/>
    <mergeCell ref="A28:A29"/>
    <mergeCell ref="A23:A25"/>
    <mergeCell ref="B23:B25"/>
    <mergeCell ref="F13:F17"/>
    <mergeCell ref="S13:S17"/>
    <mergeCell ref="A20:A21"/>
    <mergeCell ref="B20:B21"/>
    <mergeCell ref="C20:C21"/>
    <mergeCell ref="D20:D21"/>
    <mergeCell ref="C23:C25"/>
    <mergeCell ref="A26:A27"/>
    <mergeCell ref="B26:B27"/>
    <mergeCell ref="C26:C27"/>
    <mergeCell ref="E26:E27"/>
    <mergeCell ref="F26:F27"/>
    <mergeCell ref="S26:S27"/>
    <mergeCell ref="J26:J27"/>
    <mergeCell ref="K26:K27"/>
    <mergeCell ref="B28:B29"/>
    <mergeCell ref="C28:C29"/>
    <mergeCell ref="G26:G27"/>
    <mergeCell ref="H26:H27"/>
    <mergeCell ref="I26:I27"/>
    <mergeCell ref="O26:O27"/>
    <mergeCell ref="L26:L27"/>
    <mergeCell ref="A30:A31"/>
    <mergeCell ref="B30:B31"/>
    <mergeCell ref="C30:C31"/>
    <mergeCell ref="Q58:Q60"/>
    <mergeCell ref="R58:R60"/>
    <mergeCell ref="P26:P27"/>
    <mergeCell ref="Q26:Q27"/>
    <mergeCell ref="R26:R27"/>
    <mergeCell ref="A55:A57"/>
    <mergeCell ref="B55:B57"/>
  </mergeCells>
  <printOptions/>
  <pageMargins left="0.7874015748031497" right="0.35433070866141736" top="1.2598425196850394" bottom="0.7480314960629921" header="0.31496062992125984" footer="0.31496062992125984"/>
  <pageSetup horizontalDpi="600" verticalDpi="600" orientation="landscape" paperSize="121" scale="70" r:id="rId2"/>
  <rowBreaks count="6" manualBreakCount="6">
    <brk id="19" max="18" man="1"/>
    <brk id="25" max="18" man="1"/>
    <brk id="31" max="18" man="1"/>
    <brk id="43" max="18" man="1"/>
    <brk id="48" max="18" man="1"/>
    <brk id="57" max="18" man="1"/>
  </rowBreaks>
  <drawing r:id="rId1"/>
</worksheet>
</file>

<file path=xl/worksheets/sheet4.xml><?xml version="1.0" encoding="utf-8"?>
<worksheet xmlns="http://schemas.openxmlformats.org/spreadsheetml/2006/main" xmlns:r="http://schemas.openxmlformats.org/officeDocument/2006/relationships">
  <dimension ref="A1:S69"/>
  <sheetViews>
    <sheetView zoomScalePageLayoutView="0" workbookViewId="0" topLeftCell="A1">
      <selection activeCell="F5" sqref="F5"/>
    </sheetView>
  </sheetViews>
  <sheetFormatPr defaultColWidth="11.421875" defaultRowHeight="15"/>
  <cols>
    <col min="1" max="1" width="13.8515625" style="260" customWidth="1"/>
    <col min="2" max="2" width="20.7109375" style="1" customWidth="1"/>
    <col min="3" max="3" width="15.28125" style="1" customWidth="1"/>
    <col min="4" max="4" width="17.7109375" style="1" customWidth="1"/>
    <col min="5" max="5" width="13.28125" style="1" customWidth="1"/>
    <col min="6" max="6" width="12.00390625" style="1" customWidth="1"/>
    <col min="7" max="7" width="11.421875" style="1" customWidth="1"/>
    <col min="8" max="10" width="11.8515625" style="1" customWidth="1"/>
    <col min="11" max="11" width="12.421875" style="1" customWidth="1"/>
    <col min="12" max="12" width="11.7109375" style="1" customWidth="1"/>
    <col min="13" max="13" width="8.140625" style="1" customWidth="1"/>
    <col min="14" max="14" width="9.421875" style="1" customWidth="1"/>
    <col min="15" max="15" width="11.421875" style="1" customWidth="1"/>
    <col min="16" max="16" width="12.7109375" style="1" customWidth="1"/>
    <col min="17" max="17" width="10.57421875" style="1" customWidth="1"/>
    <col min="18" max="18" width="10.8515625" style="1" customWidth="1"/>
    <col min="19" max="19" width="15.7109375" style="1" customWidth="1"/>
    <col min="20" max="16384" width="11.421875" style="181" customWidth="1"/>
  </cols>
  <sheetData>
    <row r="1" spans="1:19" ht="15.75" customHeight="1">
      <c r="A1" s="623"/>
      <c r="B1" s="499" t="s">
        <v>10</v>
      </c>
      <c r="C1" s="499"/>
      <c r="D1" s="499"/>
      <c r="E1" s="499"/>
      <c r="F1" s="499"/>
      <c r="G1" s="499"/>
      <c r="H1" s="499"/>
      <c r="I1" s="499"/>
      <c r="J1" s="499"/>
      <c r="K1" s="499"/>
      <c r="L1" s="499"/>
      <c r="M1" s="499"/>
      <c r="N1" s="499"/>
      <c r="O1" s="499"/>
      <c r="P1" s="10"/>
      <c r="Q1" s="11"/>
      <c r="R1" s="495" t="s">
        <v>20</v>
      </c>
      <c r="S1" s="495"/>
    </row>
    <row r="2" spans="1:19" ht="15" customHeight="1">
      <c r="A2" s="624"/>
      <c r="B2" s="500"/>
      <c r="C2" s="500"/>
      <c r="D2" s="500"/>
      <c r="E2" s="500"/>
      <c r="F2" s="500"/>
      <c r="G2" s="500"/>
      <c r="H2" s="500"/>
      <c r="I2" s="500"/>
      <c r="J2" s="500"/>
      <c r="K2" s="500"/>
      <c r="L2" s="500"/>
      <c r="M2" s="500"/>
      <c r="N2" s="500"/>
      <c r="O2" s="500"/>
      <c r="P2" s="12"/>
      <c r="Q2" s="13"/>
      <c r="R2" s="495"/>
      <c r="S2" s="495"/>
    </row>
    <row r="3" spans="1:19" ht="21" customHeight="1">
      <c r="A3" s="625"/>
      <c r="B3" s="501"/>
      <c r="C3" s="501"/>
      <c r="D3" s="501"/>
      <c r="E3" s="501"/>
      <c r="F3" s="501"/>
      <c r="G3" s="501"/>
      <c r="H3" s="501"/>
      <c r="I3" s="501"/>
      <c r="J3" s="501"/>
      <c r="K3" s="501"/>
      <c r="L3" s="501"/>
      <c r="M3" s="501"/>
      <c r="N3" s="501"/>
      <c r="O3" s="501"/>
      <c r="P3" s="14"/>
      <c r="Q3" s="15"/>
      <c r="R3" s="495" t="s">
        <v>9</v>
      </c>
      <c r="S3" s="495"/>
    </row>
    <row r="4" spans="1:19" ht="19.5" customHeight="1">
      <c r="A4" s="261" t="s">
        <v>257</v>
      </c>
      <c r="B4" s="6"/>
      <c r="C4" s="6"/>
      <c r="D4" s="6"/>
      <c r="E4" s="6"/>
      <c r="F4" s="6"/>
      <c r="G4" s="6"/>
      <c r="H4" s="6"/>
      <c r="I4" s="6"/>
      <c r="J4" s="6"/>
      <c r="K4" s="6"/>
      <c r="L4" s="6"/>
      <c r="N4" s="6" t="s">
        <v>1054</v>
      </c>
      <c r="O4" s="6"/>
      <c r="P4" s="6"/>
      <c r="R4" s="2"/>
      <c r="S4" s="3"/>
    </row>
    <row r="5" spans="1:19" ht="15">
      <c r="A5" s="613" t="s">
        <v>258</v>
      </c>
      <c r="B5" s="614"/>
      <c r="C5" s="614"/>
      <c r="D5" s="614"/>
      <c r="E5" s="614"/>
      <c r="F5" s="2"/>
      <c r="G5" s="2"/>
      <c r="H5" s="2"/>
      <c r="I5" s="2"/>
      <c r="J5"/>
      <c r="K5" s="2"/>
      <c r="L5" s="2"/>
      <c r="N5" s="2" t="s">
        <v>0</v>
      </c>
      <c r="O5" s="2"/>
      <c r="P5" s="2"/>
      <c r="R5" s="4"/>
      <c r="S5" s="3"/>
    </row>
    <row r="6" spans="1:19" ht="14.25">
      <c r="A6" s="241"/>
      <c r="B6" s="2"/>
      <c r="C6" s="2"/>
      <c r="D6" s="2"/>
      <c r="E6" s="2"/>
      <c r="F6" s="2"/>
      <c r="G6" s="2"/>
      <c r="H6" s="2"/>
      <c r="I6" s="2"/>
      <c r="J6" s="2"/>
      <c r="K6" s="2"/>
      <c r="L6" s="2"/>
      <c r="M6" s="2"/>
      <c r="N6" s="2"/>
      <c r="O6" s="2"/>
      <c r="P6" s="2"/>
      <c r="Q6" s="2"/>
      <c r="R6" s="2"/>
      <c r="S6" s="3"/>
    </row>
    <row r="7" spans="1:19" ht="35.25" customHeight="1">
      <c r="A7" s="502" t="s">
        <v>21</v>
      </c>
      <c r="B7" s="502" t="s">
        <v>8</v>
      </c>
      <c r="C7" s="457" t="s">
        <v>66</v>
      </c>
      <c r="D7" s="502" t="s">
        <v>19</v>
      </c>
      <c r="E7" s="502" t="s">
        <v>33</v>
      </c>
      <c r="F7" s="616" t="s">
        <v>259</v>
      </c>
      <c r="G7" s="616" t="s">
        <v>12</v>
      </c>
      <c r="H7" s="502" t="s">
        <v>32</v>
      </c>
      <c r="I7" s="502" t="s">
        <v>13</v>
      </c>
      <c r="J7" s="502" t="s">
        <v>14</v>
      </c>
      <c r="K7" s="502" t="s">
        <v>15</v>
      </c>
      <c r="L7" s="502" t="s">
        <v>16</v>
      </c>
      <c r="M7" s="502" t="s">
        <v>4</v>
      </c>
      <c r="N7" s="502"/>
      <c r="O7" s="502" t="s">
        <v>18</v>
      </c>
      <c r="P7" s="615"/>
      <c r="Q7" s="615"/>
      <c r="R7" s="615"/>
      <c r="S7" s="502" t="s">
        <v>1</v>
      </c>
    </row>
    <row r="8" spans="1:19" ht="37.5" customHeight="1">
      <c r="A8" s="502"/>
      <c r="B8" s="502"/>
      <c r="C8" s="457"/>
      <c r="D8" s="502"/>
      <c r="E8" s="502"/>
      <c r="F8" s="617"/>
      <c r="G8" s="617"/>
      <c r="H8" s="502"/>
      <c r="I8" s="502"/>
      <c r="J8" s="502"/>
      <c r="K8" s="502"/>
      <c r="L8" s="502"/>
      <c r="M8" s="16" t="s">
        <v>2</v>
      </c>
      <c r="N8" s="16" t="s">
        <v>3</v>
      </c>
      <c r="O8" s="277" t="s">
        <v>5</v>
      </c>
      <c r="P8" s="277" t="s">
        <v>17</v>
      </c>
      <c r="Q8" s="277" t="s">
        <v>6</v>
      </c>
      <c r="R8" s="277" t="s">
        <v>7</v>
      </c>
      <c r="S8" s="502"/>
    </row>
    <row r="9" spans="1:19" ht="135">
      <c r="A9" s="301" t="s">
        <v>29</v>
      </c>
      <c r="B9" s="376" t="s">
        <v>503</v>
      </c>
      <c r="C9" s="20" t="s">
        <v>493</v>
      </c>
      <c r="D9" s="408"/>
      <c r="E9" s="389" t="s">
        <v>663</v>
      </c>
      <c r="F9" s="18" t="s">
        <v>265</v>
      </c>
      <c r="G9" s="189" t="s">
        <v>664</v>
      </c>
      <c r="H9" s="189" t="s">
        <v>665</v>
      </c>
      <c r="I9" s="189" t="s">
        <v>666</v>
      </c>
      <c r="J9" s="189" t="s">
        <v>667</v>
      </c>
      <c r="K9" s="189" t="s">
        <v>668</v>
      </c>
      <c r="L9" s="189" t="s">
        <v>669</v>
      </c>
      <c r="M9" s="47"/>
      <c r="N9" s="47"/>
      <c r="O9" s="242"/>
      <c r="P9" s="242"/>
      <c r="Q9" s="242"/>
      <c r="R9" s="113"/>
      <c r="S9" s="414" t="s">
        <v>807</v>
      </c>
    </row>
    <row r="10" spans="1:19" ht="12.75" customHeight="1">
      <c r="A10" s="329"/>
      <c r="B10" s="401"/>
      <c r="C10" s="330"/>
      <c r="D10" s="403"/>
      <c r="E10" s="403"/>
      <c r="F10" s="331"/>
      <c r="G10" s="331"/>
      <c r="H10" s="331"/>
      <c r="I10" s="331"/>
      <c r="J10" s="331"/>
      <c r="K10" s="331"/>
      <c r="L10" s="331"/>
      <c r="M10" s="331"/>
      <c r="N10" s="331"/>
      <c r="O10" s="332"/>
      <c r="P10" s="332"/>
      <c r="Q10" s="332"/>
      <c r="R10" s="332"/>
      <c r="S10" s="415"/>
    </row>
    <row r="11" spans="1:19" ht="69" customHeight="1">
      <c r="A11" s="606" t="s">
        <v>260</v>
      </c>
      <c r="B11" s="475" t="s">
        <v>504</v>
      </c>
      <c r="C11" s="506" t="s">
        <v>494</v>
      </c>
      <c r="D11" s="603"/>
      <c r="E11" s="389" t="s">
        <v>670</v>
      </c>
      <c r="F11" s="18" t="s">
        <v>23</v>
      </c>
      <c r="G11" s="18" t="s">
        <v>25</v>
      </c>
      <c r="H11" s="18" t="s">
        <v>29</v>
      </c>
      <c r="I11" s="18" t="s">
        <v>24</v>
      </c>
      <c r="J11" s="18" t="s">
        <v>88</v>
      </c>
      <c r="K11" s="18" t="s">
        <v>64</v>
      </c>
      <c r="L11" s="18" t="s">
        <v>64</v>
      </c>
      <c r="M11" s="47"/>
      <c r="N11" s="47"/>
      <c r="O11" s="179"/>
      <c r="P11" s="179"/>
      <c r="Q11" s="179"/>
      <c r="R11" s="113"/>
      <c r="S11" s="414" t="s">
        <v>671</v>
      </c>
    </row>
    <row r="12" spans="1:19" ht="51.75" customHeight="1">
      <c r="A12" s="618"/>
      <c r="B12" s="476"/>
      <c r="C12" s="507"/>
      <c r="D12" s="604"/>
      <c r="E12" s="389" t="s">
        <v>672</v>
      </c>
      <c r="F12" s="18" t="s">
        <v>23</v>
      </c>
      <c r="G12" s="18" t="s">
        <v>25</v>
      </c>
      <c r="H12" s="18" t="s">
        <v>24</v>
      </c>
      <c r="I12" s="18" t="s">
        <v>79</v>
      </c>
      <c r="J12" s="18" t="s">
        <v>82</v>
      </c>
      <c r="K12" s="18" t="s">
        <v>88</v>
      </c>
      <c r="L12" s="18" t="s">
        <v>88</v>
      </c>
      <c r="M12" s="47"/>
      <c r="N12" s="47"/>
      <c r="O12" s="179"/>
      <c r="P12" s="179"/>
      <c r="Q12" s="179"/>
      <c r="R12" s="113"/>
      <c r="S12" s="414" t="s">
        <v>261</v>
      </c>
    </row>
    <row r="13" spans="1:19" ht="53.25" customHeight="1">
      <c r="A13" s="618"/>
      <c r="B13" s="505"/>
      <c r="C13" s="513"/>
      <c r="D13" s="605"/>
      <c r="E13" s="389" t="s">
        <v>673</v>
      </c>
      <c r="F13" s="18" t="s">
        <v>23</v>
      </c>
      <c r="G13" s="18" t="s">
        <v>25</v>
      </c>
      <c r="H13" s="18" t="s">
        <v>262</v>
      </c>
      <c r="I13" s="18" t="s">
        <v>61</v>
      </c>
      <c r="J13" s="18" t="s">
        <v>82</v>
      </c>
      <c r="K13" s="18" t="s">
        <v>82</v>
      </c>
      <c r="L13" s="18" t="s">
        <v>82</v>
      </c>
      <c r="M13" s="47"/>
      <c r="N13" s="47"/>
      <c r="O13" s="183"/>
      <c r="P13" s="183"/>
      <c r="Q13" s="183"/>
      <c r="R13" s="113"/>
      <c r="S13" s="414" t="s">
        <v>261</v>
      </c>
    </row>
    <row r="14" spans="1:19" ht="12.75" customHeight="1">
      <c r="A14" s="329"/>
      <c r="B14" s="401"/>
      <c r="C14" s="330"/>
      <c r="D14" s="403"/>
      <c r="E14" s="403"/>
      <c r="F14" s="331"/>
      <c r="G14" s="331"/>
      <c r="H14" s="331"/>
      <c r="I14" s="331"/>
      <c r="J14" s="331"/>
      <c r="K14" s="331"/>
      <c r="L14" s="331"/>
      <c r="M14" s="331"/>
      <c r="N14" s="331"/>
      <c r="O14" s="332"/>
      <c r="P14" s="332"/>
      <c r="Q14" s="332"/>
      <c r="R14" s="332"/>
      <c r="S14" s="415"/>
    </row>
    <row r="15" spans="1:19" ht="111" customHeight="1">
      <c r="A15" s="302" t="s">
        <v>49</v>
      </c>
      <c r="B15" s="451" t="s">
        <v>505</v>
      </c>
      <c r="C15" s="276" t="s">
        <v>495</v>
      </c>
      <c r="D15" s="408"/>
      <c r="E15" s="408" t="s">
        <v>80</v>
      </c>
      <c r="F15" s="18" t="s">
        <v>22</v>
      </c>
      <c r="G15" s="21">
        <v>3</v>
      </c>
      <c r="H15" s="102" t="s">
        <v>286</v>
      </c>
      <c r="I15" s="18" t="s">
        <v>306</v>
      </c>
      <c r="J15" s="18" t="s">
        <v>106</v>
      </c>
      <c r="K15" s="18" t="s">
        <v>106</v>
      </c>
      <c r="L15" s="18" t="s">
        <v>106</v>
      </c>
      <c r="M15" s="47"/>
      <c r="N15" s="47"/>
      <c r="O15" s="19"/>
      <c r="P15" s="19"/>
      <c r="Q15" s="19"/>
      <c r="R15" s="113"/>
      <c r="S15" s="414" t="s">
        <v>674</v>
      </c>
    </row>
    <row r="16" spans="1:19" ht="12.75" customHeight="1">
      <c r="A16" s="334"/>
      <c r="B16" s="401"/>
      <c r="C16" s="330"/>
      <c r="D16" s="403"/>
      <c r="E16" s="403"/>
      <c r="F16" s="331"/>
      <c r="G16" s="331"/>
      <c r="H16" s="331"/>
      <c r="I16" s="331"/>
      <c r="J16" s="331"/>
      <c r="K16" s="331"/>
      <c r="L16" s="331"/>
      <c r="M16" s="331"/>
      <c r="N16" s="331"/>
      <c r="O16" s="332"/>
      <c r="P16" s="332"/>
      <c r="Q16" s="332"/>
      <c r="R16" s="332"/>
      <c r="S16" s="415"/>
    </row>
    <row r="17" spans="1:19" ht="47.25" customHeight="1">
      <c r="A17" s="303">
        <v>0.0066</v>
      </c>
      <c r="B17" s="451" t="s">
        <v>453</v>
      </c>
      <c r="C17" s="243" t="s">
        <v>494</v>
      </c>
      <c r="D17" s="386" t="s">
        <v>675</v>
      </c>
      <c r="E17" s="389" t="s">
        <v>263</v>
      </c>
      <c r="F17" s="18" t="s">
        <v>22</v>
      </c>
      <c r="G17" s="18" t="s">
        <v>101</v>
      </c>
      <c r="H17" s="18" t="s">
        <v>94</v>
      </c>
      <c r="I17" s="18" t="s">
        <v>105</v>
      </c>
      <c r="J17" s="18" t="s">
        <v>26</v>
      </c>
      <c r="K17" s="18" t="s">
        <v>26</v>
      </c>
      <c r="L17" s="18" t="s">
        <v>26</v>
      </c>
      <c r="M17" s="47"/>
      <c r="N17" s="47"/>
      <c r="O17" s="19">
        <v>10000</v>
      </c>
      <c r="P17" s="19"/>
      <c r="Q17" s="19"/>
      <c r="R17" s="113">
        <f aca="true" t="shared" si="0" ref="R17:R30">SUM(O17:Q17)</f>
        <v>10000</v>
      </c>
      <c r="S17" s="414" t="s">
        <v>676</v>
      </c>
    </row>
    <row r="18" spans="1:19" ht="118.5" customHeight="1">
      <c r="A18" s="303">
        <v>0.0066</v>
      </c>
      <c r="B18" s="456" t="s">
        <v>1134</v>
      </c>
      <c r="C18" s="243" t="s">
        <v>677</v>
      </c>
      <c r="D18" s="386" t="s">
        <v>678</v>
      </c>
      <c r="E18" s="389" t="s">
        <v>264</v>
      </c>
      <c r="F18" s="18" t="s">
        <v>265</v>
      </c>
      <c r="G18" s="17" t="s">
        <v>679</v>
      </c>
      <c r="H18" s="17" t="s">
        <v>680</v>
      </c>
      <c r="I18" s="17" t="s">
        <v>681</v>
      </c>
      <c r="J18" s="17" t="s">
        <v>682</v>
      </c>
      <c r="K18" s="17" t="s">
        <v>808</v>
      </c>
      <c r="L18" s="17"/>
      <c r="M18" s="47"/>
      <c r="N18" s="47"/>
      <c r="O18" s="179">
        <v>20000</v>
      </c>
      <c r="P18" s="179">
        <v>5000</v>
      </c>
      <c r="Q18" s="176"/>
      <c r="R18" s="113">
        <f t="shared" si="0"/>
        <v>25000</v>
      </c>
      <c r="S18" s="414"/>
    </row>
    <row r="19" spans="1:19" ht="67.5">
      <c r="A19" s="303">
        <v>0.0066</v>
      </c>
      <c r="B19" s="450" t="s">
        <v>427</v>
      </c>
      <c r="C19" s="244" t="s">
        <v>683</v>
      </c>
      <c r="D19" s="409" t="s">
        <v>684</v>
      </c>
      <c r="E19" s="383" t="s">
        <v>685</v>
      </c>
      <c r="F19" s="23" t="s">
        <v>265</v>
      </c>
      <c r="G19" s="23" t="s">
        <v>25</v>
      </c>
      <c r="H19" s="22" t="s">
        <v>266</v>
      </c>
      <c r="I19" s="22" t="s">
        <v>266</v>
      </c>
      <c r="J19" s="22" t="s">
        <v>267</v>
      </c>
      <c r="K19" s="22" t="s">
        <v>266</v>
      </c>
      <c r="L19" s="22" t="s">
        <v>266</v>
      </c>
      <c r="M19" s="47"/>
      <c r="N19" s="47"/>
      <c r="O19" s="179">
        <v>5000</v>
      </c>
      <c r="P19" s="179"/>
      <c r="Q19" s="176"/>
      <c r="R19" s="113">
        <f t="shared" si="0"/>
        <v>5000</v>
      </c>
      <c r="S19" s="414" t="s">
        <v>1050</v>
      </c>
    </row>
    <row r="20" spans="1:19" ht="56.25">
      <c r="A20" s="303">
        <v>0.0066</v>
      </c>
      <c r="B20" s="450" t="s">
        <v>428</v>
      </c>
      <c r="C20" s="278" t="s">
        <v>488</v>
      </c>
      <c r="D20" s="398" t="s">
        <v>489</v>
      </c>
      <c r="E20" s="398" t="s">
        <v>490</v>
      </c>
      <c r="F20" s="95" t="s">
        <v>22</v>
      </c>
      <c r="G20" s="95" t="s">
        <v>25</v>
      </c>
      <c r="H20" s="94" t="s">
        <v>266</v>
      </c>
      <c r="I20" s="94" t="s">
        <v>686</v>
      </c>
      <c r="J20" s="94" t="s">
        <v>687</v>
      </c>
      <c r="K20" s="94" t="s">
        <v>688</v>
      </c>
      <c r="L20" s="94" t="s">
        <v>686</v>
      </c>
      <c r="M20" s="47"/>
      <c r="N20" s="47"/>
      <c r="O20" s="183"/>
      <c r="P20" s="179">
        <v>70000</v>
      </c>
      <c r="Q20" s="183"/>
      <c r="R20" s="113">
        <f t="shared" si="0"/>
        <v>70000</v>
      </c>
      <c r="S20" s="416" t="s">
        <v>689</v>
      </c>
    </row>
    <row r="21" spans="1:19" ht="146.25">
      <c r="A21" s="303">
        <v>0.0066</v>
      </c>
      <c r="B21" s="450" t="s">
        <v>429</v>
      </c>
      <c r="C21" s="278" t="s">
        <v>690</v>
      </c>
      <c r="D21" s="398" t="s">
        <v>1037</v>
      </c>
      <c r="E21" s="398" t="s">
        <v>268</v>
      </c>
      <c r="F21" s="398" t="s">
        <v>1038</v>
      </c>
      <c r="G21" s="23" t="s">
        <v>25</v>
      </c>
      <c r="H21" s="23" t="s">
        <v>26</v>
      </c>
      <c r="I21" s="23" t="s">
        <v>101</v>
      </c>
      <c r="J21" s="23" t="s">
        <v>31</v>
      </c>
      <c r="K21" s="23" t="s">
        <v>31</v>
      </c>
      <c r="L21" s="23" t="s">
        <v>31</v>
      </c>
      <c r="M21" s="47"/>
      <c r="N21" s="47"/>
      <c r="O21" s="179">
        <v>80000</v>
      </c>
      <c r="P21" s="183"/>
      <c r="Q21" s="179">
        <v>50000</v>
      </c>
      <c r="R21" s="113">
        <f t="shared" si="0"/>
        <v>130000</v>
      </c>
      <c r="S21" s="414" t="s">
        <v>1053</v>
      </c>
    </row>
    <row r="22" spans="1:19" ht="82.5" customHeight="1">
      <c r="A22" s="303">
        <v>0.0066</v>
      </c>
      <c r="B22" s="450" t="s">
        <v>430</v>
      </c>
      <c r="C22" s="244" t="s">
        <v>199</v>
      </c>
      <c r="D22" s="409" t="s">
        <v>809</v>
      </c>
      <c r="E22" s="386" t="s">
        <v>269</v>
      </c>
      <c r="F22" s="95" t="s">
        <v>265</v>
      </c>
      <c r="G22" s="244" t="s">
        <v>691</v>
      </c>
      <c r="H22" s="22" t="s">
        <v>269</v>
      </c>
      <c r="I22" s="22" t="s">
        <v>269</v>
      </c>
      <c r="J22" s="22" t="s">
        <v>692</v>
      </c>
      <c r="K22" s="22" t="s">
        <v>693</v>
      </c>
      <c r="L22" s="22"/>
      <c r="M22" s="47"/>
      <c r="N22" s="47"/>
      <c r="O22" s="19">
        <v>15000</v>
      </c>
      <c r="P22" s="176"/>
      <c r="Q22" s="176"/>
      <c r="R22" s="113">
        <f t="shared" si="0"/>
        <v>15000</v>
      </c>
      <c r="S22" s="416" t="s">
        <v>1052</v>
      </c>
    </row>
    <row r="23" spans="1:19" ht="118.5" customHeight="1">
      <c r="A23" s="303">
        <v>0.0066</v>
      </c>
      <c r="B23" s="450" t="s">
        <v>1125</v>
      </c>
      <c r="C23" s="244" t="s">
        <v>694</v>
      </c>
      <c r="D23" s="408" t="s">
        <v>810</v>
      </c>
      <c r="E23" s="410" t="s">
        <v>80</v>
      </c>
      <c r="F23" s="23" t="s">
        <v>22</v>
      </c>
      <c r="G23" s="23" t="s">
        <v>25</v>
      </c>
      <c r="H23" s="95" t="s">
        <v>296</v>
      </c>
      <c r="I23" s="95" t="s">
        <v>306</v>
      </c>
      <c r="J23" s="95" t="s">
        <v>94</v>
      </c>
      <c r="K23" s="95" t="s">
        <v>106</v>
      </c>
      <c r="L23" s="95" t="s">
        <v>103</v>
      </c>
      <c r="M23" s="47"/>
      <c r="N23" s="47"/>
      <c r="O23" s="19">
        <v>5000</v>
      </c>
      <c r="P23" s="19">
        <f>SUM(P22,P18)</f>
        <v>5000</v>
      </c>
      <c r="Q23" s="19">
        <f>SUM(Q22,Q18)</f>
        <v>0</v>
      </c>
      <c r="R23" s="113">
        <f>SUM(O23:Q23)</f>
        <v>10000</v>
      </c>
      <c r="S23" s="416"/>
    </row>
    <row r="24" spans="1:19" ht="84" customHeight="1">
      <c r="A24" s="303">
        <v>0.007</v>
      </c>
      <c r="B24" s="450" t="s">
        <v>1126</v>
      </c>
      <c r="C24" s="244" t="s">
        <v>695</v>
      </c>
      <c r="D24" s="409" t="s">
        <v>696</v>
      </c>
      <c r="E24" s="398" t="s">
        <v>697</v>
      </c>
      <c r="F24" s="23" t="s">
        <v>698</v>
      </c>
      <c r="G24" s="23" t="s">
        <v>25</v>
      </c>
      <c r="H24" s="23" t="s">
        <v>31</v>
      </c>
      <c r="I24" s="23" t="s">
        <v>31</v>
      </c>
      <c r="J24" s="269" t="s">
        <v>699</v>
      </c>
      <c r="K24" s="23" t="s">
        <v>700</v>
      </c>
      <c r="L24" s="23" t="s">
        <v>701</v>
      </c>
      <c r="M24" s="47"/>
      <c r="N24" s="47"/>
      <c r="O24" s="19">
        <v>20000</v>
      </c>
      <c r="P24" s="176"/>
      <c r="Q24" s="176"/>
      <c r="R24" s="113">
        <f>SUM(O24:Q24)</f>
        <v>20000</v>
      </c>
      <c r="S24" s="414"/>
    </row>
    <row r="25" spans="1:19" s="148" customFormat="1" ht="112.5">
      <c r="A25" s="304">
        <v>0.0066</v>
      </c>
      <c r="B25" s="378" t="s">
        <v>1127</v>
      </c>
      <c r="C25" s="245" t="s">
        <v>702</v>
      </c>
      <c r="D25" s="411" t="s">
        <v>703</v>
      </c>
      <c r="E25" s="383" t="s">
        <v>811</v>
      </c>
      <c r="F25" s="83" t="s">
        <v>265</v>
      </c>
      <c r="G25" s="83" t="s">
        <v>84</v>
      </c>
      <c r="H25" s="78" t="s">
        <v>270</v>
      </c>
      <c r="I25" s="83" t="s">
        <v>84</v>
      </c>
      <c r="J25" s="83" t="s">
        <v>31</v>
      </c>
      <c r="K25" s="83" t="s">
        <v>76</v>
      </c>
      <c r="L25" s="83" t="s">
        <v>76</v>
      </c>
      <c r="M25" s="141"/>
      <c r="N25" s="141"/>
      <c r="O25" s="142">
        <v>25000</v>
      </c>
      <c r="P25" s="173"/>
      <c r="Q25" s="173"/>
      <c r="R25" s="143">
        <f t="shared" si="0"/>
        <v>25000</v>
      </c>
      <c r="S25" s="417" t="s">
        <v>1051</v>
      </c>
    </row>
    <row r="26" spans="1:19" s="148" customFormat="1" ht="146.25">
      <c r="A26" s="304">
        <v>0.0066</v>
      </c>
      <c r="B26" s="402" t="s">
        <v>1130</v>
      </c>
      <c r="C26" s="245" t="s">
        <v>735</v>
      </c>
      <c r="D26" s="412" t="s">
        <v>812</v>
      </c>
      <c r="E26" s="383" t="s">
        <v>271</v>
      </c>
      <c r="F26" s="83" t="s">
        <v>265</v>
      </c>
      <c r="G26" s="83" t="s">
        <v>25</v>
      </c>
      <c r="H26" s="83" t="s">
        <v>28</v>
      </c>
      <c r="I26" s="83" t="s">
        <v>101</v>
      </c>
      <c r="J26" s="83" t="s">
        <v>31</v>
      </c>
      <c r="K26" s="83" t="s">
        <v>31</v>
      </c>
      <c r="L26" s="83" t="s">
        <v>31</v>
      </c>
      <c r="M26" s="141"/>
      <c r="N26" s="141"/>
      <c r="O26" s="246">
        <v>36000</v>
      </c>
      <c r="P26" s="247"/>
      <c r="Q26" s="247"/>
      <c r="R26" s="143">
        <f t="shared" si="0"/>
        <v>36000</v>
      </c>
      <c r="S26" s="414" t="s">
        <v>704</v>
      </c>
    </row>
    <row r="27" spans="1:19" ht="62.25" customHeight="1">
      <c r="A27" s="608">
        <v>0.0066</v>
      </c>
      <c r="B27" s="588" t="s">
        <v>1131</v>
      </c>
      <c r="C27" s="611" t="s">
        <v>492</v>
      </c>
      <c r="D27" s="619" t="s">
        <v>491</v>
      </c>
      <c r="E27" s="398" t="s">
        <v>272</v>
      </c>
      <c r="F27" s="23" t="s">
        <v>705</v>
      </c>
      <c r="G27" s="22" t="s">
        <v>842</v>
      </c>
      <c r="H27" s="22" t="s">
        <v>843</v>
      </c>
      <c r="I27" s="22" t="s">
        <v>844</v>
      </c>
      <c r="J27" s="22" t="s">
        <v>845</v>
      </c>
      <c r="K27" s="22" t="s">
        <v>846</v>
      </c>
      <c r="L27" s="22" t="s">
        <v>844</v>
      </c>
      <c r="M27" s="47"/>
      <c r="N27" s="47"/>
      <c r="O27" s="19">
        <v>2000</v>
      </c>
      <c r="P27" s="19">
        <v>132000</v>
      </c>
      <c r="Q27" s="176"/>
      <c r="R27" s="113">
        <f>SUM(O27:Q27)</f>
        <v>134000</v>
      </c>
      <c r="S27" s="414" t="s">
        <v>273</v>
      </c>
    </row>
    <row r="28" spans="1:19" ht="33.75">
      <c r="A28" s="609"/>
      <c r="B28" s="610"/>
      <c r="C28" s="612"/>
      <c r="D28" s="620"/>
      <c r="E28" s="398" t="s">
        <v>760</v>
      </c>
      <c r="F28" s="23" t="s">
        <v>265</v>
      </c>
      <c r="G28" s="95" t="s">
        <v>706</v>
      </c>
      <c r="H28" s="95" t="s">
        <v>707</v>
      </c>
      <c r="I28" s="95" t="s">
        <v>708</v>
      </c>
      <c r="J28" s="95" t="s">
        <v>62</v>
      </c>
      <c r="K28" s="95" t="s">
        <v>706</v>
      </c>
      <c r="L28" s="95" t="s">
        <v>376</v>
      </c>
      <c r="M28" s="47"/>
      <c r="N28" s="47"/>
      <c r="O28" s="19">
        <v>25000</v>
      </c>
      <c r="P28" s="19"/>
      <c r="Q28" s="176"/>
      <c r="R28" s="113">
        <f>SUM(O28:Q28)</f>
        <v>25000</v>
      </c>
      <c r="S28" s="414"/>
    </row>
    <row r="29" spans="1:19" ht="168.75">
      <c r="A29" s="303">
        <v>0.0066</v>
      </c>
      <c r="B29" s="377" t="s">
        <v>1132</v>
      </c>
      <c r="C29" s="243" t="s">
        <v>546</v>
      </c>
      <c r="D29" s="386" t="s">
        <v>709</v>
      </c>
      <c r="E29" s="398" t="s">
        <v>1048</v>
      </c>
      <c r="F29" s="23" t="s">
        <v>813</v>
      </c>
      <c r="G29" s="23" t="s">
        <v>25</v>
      </c>
      <c r="H29" s="23" t="s">
        <v>274</v>
      </c>
      <c r="I29" s="23" t="s">
        <v>275</v>
      </c>
      <c r="J29" s="23" t="s">
        <v>276</v>
      </c>
      <c r="K29" s="23" t="s">
        <v>277</v>
      </c>
      <c r="L29" s="23" t="s">
        <v>278</v>
      </c>
      <c r="M29" s="47"/>
      <c r="N29" s="47"/>
      <c r="O29" s="19">
        <v>100000</v>
      </c>
      <c r="P29" s="19"/>
      <c r="Q29" s="19">
        <v>10000</v>
      </c>
      <c r="R29" s="113">
        <f t="shared" si="0"/>
        <v>110000</v>
      </c>
      <c r="S29" s="418" t="s">
        <v>1049</v>
      </c>
    </row>
    <row r="30" spans="1:19" ht="69.75" customHeight="1">
      <c r="A30" s="303">
        <v>0.0066</v>
      </c>
      <c r="B30" s="455" t="s">
        <v>1133</v>
      </c>
      <c r="C30" s="243" t="s">
        <v>710</v>
      </c>
      <c r="D30" s="386" t="s">
        <v>1039</v>
      </c>
      <c r="E30" s="398" t="s">
        <v>1040</v>
      </c>
      <c r="F30" s="23" t="s">
        <v>265</v>
      </c>
      <c r="G30" s="23" t="s">
        <v>25</v>
      </c>
      <c r="H30" s="23" t="s">
        <v>124</v>
      </c>
      <c r="I30" s="23" t="s">
        <v>106</v>
      </c>
      <c r="J30" s="23" t="s">
        <v>30</v>
      </c>
      <c r="K30" s="23" t="s">
        <v>30</v>
      </c>
      <c r="L30" s="23" t="s">
        <v>30</v>
      </c>
      <c r="M30" s="47"/>
      <c r="N30" s="47"/>
      <c r="O30" s="19">
        <v>140000</v>
      </c>
      <c r="P30" s="19"/>
      <c r="Q30" s="19">
        <v>20000</v>
      </c>
      <c r="R30" s="113">
        <f t="shared" si="0"/>
        <v>160000</v>
      </c>
      <c r="S30" s="414"/>
    </row>
    <row r="31" spans="1:19" ht="12.75" customHeight="1">
      <c r="A31" s="329"/>
      <c r="B31" s="401"/>
      <c r="C31" s="330"/>
      <c r="D31" s="403"/>
      <c r="E31" s="403"/>
      <c r="F31" s="331"/>
      <c r="G31" s="331"/>
      <c r="H31" s="331"/>
      <c r="I31" s="331"/>
      <c r="J31" s="331"/>
      <c r="K31" s="331"/>
      <c r="L31" s="331"/>
      <c r="M31" s="331"/>
      <c r="N31" s="331"/>
      <c r="O31" s="332">
        <f>SUM(O17:O30)</f>
        <v>483000</v>
      </c>
      <c r="P31" s="332">
        <f>SUM(P17:P30)</f>
        <v>212000</v>
      </c>
      <c r="Q31" s="332">
        <f>SUM(Q17:Q30)</f>
        <v>80000</v>
      </c>
      <c r="R31" s="332">
        <f>SUM(R17:R30)</f>
        <v>775000</v>
      </c>
      <c r="S31" s="415"/>
    </row>
    <row r="32" spans="1:19" ht="96.75" customHeight="1">
      <c r="A32" s="301" t="s">
        <v>64</v>
      </c>
      <c r="B32" s="376" t="s">
        <v>506</v>
      </c>
      <c r="C32" s="59" t="s">
        <v>711</v>
      </c>
      <c r="D32" s="408"/>
      <c r="E32" s="389" t="s">
        <v>279</v>
      </c>
      <c r="F32" s="18" t="s">
        <v>23</v>
      </c>
      <c r="G32" s="18" t="s">
        <v>25</v>
      </c>
      <c r="H32" s="18" t="s">
        <v>24</v>
      </c>
      <c r="I32" s="96">
        <v>0.05</v>
      </c>
      <c r="J32" s="18" t="s">
        <v>82</v>
      </c>
      <c r="K32" s="18" t="s">
        <v>88</v>
      </c>
      <c r="L32" s="18" t="s">
        <v>88</v>
      </c>
      <c r="M32" s="47"/>
      <c r="N32" s="47"/>
      <c r="O32" s="242"/>
      <c r="P32" s="242"/>
      <c r="Q32" s="242"/>
      <c r="R32" s="113"/>
      <c r="S32" s="414" t="s">
        <v>1047</v>
      </c>
    </row>
    <row r="33" spans="1:19" ht="12.75" customHeight="1">
      <c r="A33" s="329"/>
      <c r="B33" s="403"/>
      <c r="C33" s="330"/>
      <c r="D33" s="403"/>
      <c r="E33" s="403"/>
      <c r="F33" s="331"/>
      <c r="G33" s="331"/>
      <c r="H33" s="331"/>
      <c r="I33" s="331"/>
      <c r="J33" s="331"/>
      <c r="K33" s="331"/>
      <c r="L33" s="331"/>
      <c r="M33" s="331"/>
      <c r="N33" s="331"/>
      <c r="O33" s="332"/>
      <c r="P33" s="332"/>
      <c r="Q33" s="332"/>
      <c r="R33" s="332"/>
      <c r="S33" s="415"/>
    </row>
    <row r="34" spans="1:19" ht="62.25" customHeight="1">
      <c r="A34" s="302" t="s">
        <v>64</v>
      </c>
      <c r="B34" s="451" t="s">
        <v>507</v>
      </c>
      <c r="C34" s="59" t="s">
        <v>711</v>
      </c>
      <c r="D34" s="408"/>
      <c r="E34" s="389" t="s">
        <v>496</v>
      </c>
      <c r="F34" s="18" t="s">
        <v>22</v>
      </c>
      <c r="G34" s="18" t="s">
        <v>26</v>
      </c>
      <c r="H34" s="18" t="s">
        <v>124</v>
      </c>
      <c r="I34" s="18" t="s">
        <v>106</v>
      </c>
      <c r="J34" s="18" t="s">
        <v>28</v>
      </c>
      <c r="K34" s="18" t="s">
        <v>30</v>
      </c>
      <c r="L34" s="18" t="s">
        <v>712</v>
      </c>
      <c r="M34" s="47"/>
      <c r="N34" s="47"/>
      <c r="O34" s="242"/>
      <c r="P34" s="242"/>
      <c r="Q34" s="242"/>
      <c r="R34" s="113"/>
      <c r="S34" s="414" t="s">
        <v>834</v>
      </c>
    </row>
    <row r="35" spans="1:19" ht="12.75" customHeight="1">
      <c r="A35" s="336"/>
      <c r="B35" s="401"/>
      <c r="C35" s="330"/>
      <c r="D35" s="403"/>
      <c r="E35" s="403"/>
      <c r="F35" s="331"/>
      <c r="G35" s="331"/>
      <c r="H35" s="331"/>
      <c r="I35" s="331"/>
      <c r="J35" s="331"/>
      <c r="K35" s="331"/>
      <c r="L35" s="331"/>
      <c r="M35" s="331"/>
      <c r="N35" s="331"/>
      <c r="O35" s="332"/>
      <c r="P35" s="332"/>
      <c r="Q35" s="332"/>
      <c r="R35" s="332"/>
      <c r="S35" s="415"/>
    </row>
    <row r="36" spans="1:19" ht="148.5" customHeight="1">
      <c r="A36" s="303">
        <v>0.0066</v>
      </c>
      <c r="B36" s="404" t="s">
        <v>713</v>
      </c>
      <c r="C36" s="94" t="s">
        <v>714</v>
      </c>
      <c r="D36" s="386" t="s">
        <v>715</v>
      </c>
      <c r="E36" s="389" t="s">
        <v>716</v>
      </c>
      <c r="F36" s="18" t="s">
        <v>265</v>
      </c>
      <c r="G36" s="18" t="s">
        <v>25</v>
      </c>
      <c r="H36" s="18" t="s">
        <v>194</v>
      </c>
      <c r="I36" s="18" t="s">
        <v>30</v>
      </c>
      <c r="J36" s="18" t="s">
        <v>76</v>
      </c>
      <c r="K36" s="18" t="s">
        <v>101</v>
      </c>
      <c r="L36" s="18" t="s">
        <v>84</v>
      </c>
      <c r="M36" s="47"/>
      <c r="N36" s="47"/>
      <c r="O36" s="19">
        <v>50000</v>
      </c>
      <c r="P36" s="19"/>
      <c r="Q36" s="19"/>
      <c r="R36" s="19">
        <f aca="true" t="shared" si="1" ref="R36:R41">SUM(O36:Q36)</f>
        <v>50000</v>
      </c>
      <c r="S36" s="414" t="s">
        <v>1046</v>
      </c>
    </row>
    <row r="37" spans="1:19" ht="90">
      <c r="A37" s="303">
        <v>0.0066</v>
      </c>
      <c r="B37" s="451" t="s">
        <v>81</v>
      </c>
      <c r="C37" s="94" t="s">
        <v>714</v>
      </c>
      <c r="D37" s="386" t="s">
        <v>847</v>
      </c>
      <c r="E37" s="389" t="s">
        <v>717</v>
      </c>
      <c r="F37" s="18" t="s">
        <v>718</v>
      </c>
      <c r="G37" s="18" t="s">
        <v>31</v>
      </c>
      <c r="H37" s="18" t="s">
        <v>30</v>
      </c>
      <c r="I37" s="18" t="s">
        <v>84</v>
      </c>
      <c r="J37" s="18" t="s">
        <v>31</v>
      </c>
      <c r="K37" s="18" t="s">
        <v>76</v>
      </c>
      <c r="L37" s="18" t="s">
        <v>76</v>
      </c>
      <c r="M37" s="47"/>
      <c r="N37" s="47"/>
      <c r="O37" s="19">
        <v>24000</v>
      </c>
      <c r="P37" s="186"/>
      <c r="Q37" s="19">
        <v>0</v>
      </c>
      <c r="R37" s="19">
        <f t="shared" si="1"/>
        <v>24000</v>
      </c>
      <c r="S37" s="414" t="s">
        <v>1045</v>
      </c>
    </row>
    <row r="38" spans="1:19" ht="89.25" customHeight="1">
      <c r="A38" s="303">
        <v>0.0066</v>
      </c>
      <c r="B38" s="373" t="s">
        <v>719</v>
      </c>
      <c r="C38" s="243" t="s">
        <v>714</v>
      </c>
      <c r="D38" s="386" t="s">
        <v>1041</v>
      </c>
      <c r="E38" s="389" t="s">
        <v>720</v>
      </c>
      <c r="F38" s="18" t="s">
        <v>265</v>
      </c>
      <c r="G38" s="18" t="s">
        <v>30</v>
      </c>
      <c r="H38" s="18" t="s">
        <v>721</v>
      </c>
      <c r="I38" s="18" t="s">
        <v>133</v>
      </c>
      <c r="J38" s="18" t="s">
        <v>28</v>
      </c>
      <c r="K38" s="18" t="s">
        <v>96</v>
      </c>
      <c r="L38" s="18" t="s">
        <v>30</v>
      </c>
      <c r="M38" s="47"/>
      <c r="N38" s="47"/>
      <c r="O38" s="183">
        <v>24000</v>
      </c>
      <c r="P38" s="183"/>
      <c r="Q38" s="183"/>
      <c r="R38" s="19">
        <f t="shared" si="1"/>
        <v>24000</v>
      </c>
      <c r="S38" s="414" t="s">
        <v>280</v>
      </c>
    </row>
    <row r="39" spans="1:19" ht="58.5" customHeight="1">
      <c r="A39" s="303">
        <v>0.0066</v>
      </c>
      <c r="B39" s="377" t="s">
        <v>281</v>
      </c>
      <c r="C39" s="94" t="s">
        <v>714</v>
      </c>
      <c r="D39" s="386" t="s">
        <v>848</v>
      </c>
      <c r="E39" s="389" t="s">
        <v>282</v>
      </c>
      <c r="F39" s="95" t="s">
        <v>814</v>
      </c>
      <c r="G39" s="95" t="s">
        <v>283</v>
      </c>
      <c r="H39" s="95" t="s">
        <v>284</v>
      </c>
      <c r="I39" s="95" t="s">
        <v>284</v>
      </c>
      <c r="J39" s="95" t="s">
        <v>40</v>
      </c>
      <c r="K39" s="95" t="s">
        <v>40</v>
      </c>
      <c r="L39" s="95" t="s">
        <v>40</v>
      </c>
      <c r="M39" s="47"/>
      <c r="N39" s="47"/>
      <c r="O39" s="186"/>
      <c r="P39" s="19">
        <v>20000</v>
      </c>
      <c r="Q39" s="186"/>
      <c r="R39" s="19">
        <f t="shared" si="1"/>
        <v>20000</v>
      </c>
      <c r="S39" s="414" t="s">
        <v>1044</v>
      </c>
    </row>
    <row r="40" spans="1:19" ht="63.75" customHeight="1">
      <c r="A40" s="303">
        <v>0.0066</v>
      </c>
      <c r="B40" s="377" t="s">
        <v>722</v>
      </c>
      <c r="C40" s="94" t="s">
        <v>714</v>
      </c>
      <c r="D40" s="386" t="s">
        <v>849</v>
      </c>
      <c r="E40" s="386" t="s">
        <v>723</v>
      </c>
      <c r="F40" s="95" t="s">
        <v>265</v>
      </c>
      <c r="G40" s="95" t="s">
        <v>31</v>
      </c>
      <c r="H40" s="95" t="s">
        <v>26</v>
      </c>
      <c r="I40" s="95" t="s">
        <v>101</v>
      </c>
      <c r="J40" s="95" t="s">
        <v>31</v>
      </c>
      <c r="K40" s="95" t="s">
        <v>31</v>
      </c>
      <c r="L40" s="95" t="s">
        <v>31</v>
      </c>
      <c r="M40" s="47"/>
      <c r="N40" s="47"/>
      <c r="O40" s="19">
        <v>3000</v>
      </c>
      <c r="P40" s="248"/>
      <c r="Q40" s="248"/>
      <c r="R40" s="19">
        <f t="shared" si="1"/>
        <v>3000</v>
      </c>
      <c r="S40" s="414" t="s">
        <v>1043</v>
      </c>
    </row>
    <row r="41" spans="1:19" ht="70.5" customHeight="1">
      <c r="A41" s="303">
        <v>0.0066</v>
      </c>
      <c r="B41" s="450" t="s">
        <v>724</v>
      </c>
      <c r="C41" s="243" t="s">
        <v>725</v>
      </c>
      <c r="D41" s="386" t="s">
        <v>726</v>
      </c>
      <c r="E41" s="386" t="s">
        <v>727</v>
      </c>
      <c r="F41" s="95" t="s">
        <v>23</v>
      </c>
      <c r="G41" s="95" t="s">
        <v>25</v>
      </c>
      <c r="H41" s="95" t="s">
        <v>262</v>
      </c>
      <c r="I41" s="95" t="s">
        <v>61</v>
      </c>
      <c r="J41" s="95" t="s">
        <v>82</v>
      </c>
      <c r="K41" s="95" t="s">
        <v>82</v>
      </c>
      <c r="L41" s="95" t="s">
        <v>82</v>
      </c>
      <c r="M41" s="47"/>
      <c r="N41" s="47"/>
      <c r="O41" s="249"/>
      <c r="P41" s="249"/>
      <c r="Q41" s="249"/>
      <c r="R41" s="242">
        <f t="shared" si="1"/>
        <v>0</v>
      </c>
      <c r="S41" s="419" t="s">
        <v>261</v>
      </c>
    </row>
    <row r="42" spans="1:19" ht="12.75" customHeight="1">
      <c r="A42" s="329"/>
      <c r="B42" s="403"/>
      <c r="C42" s="330"/>
      <c r="D42" s="403"/>
      <c r="E42" s="403"/>
      <c r="F42" s="331"/>
      <c r="G42" s="331"/>
      <c r="H42" s="331"/>
      <c r="I42" s="331"/>
      <c r="J42" s="331"/>
      <c r="K42" s="331"/>
      <c r="L42" s="331"/>
      <c r="M42" s="331"/>
      <c r="N42" s="331"/>
      <c r="O42" s="332">
        <f>SUM(O36:O41)</f>
        <v>101000</v>
      </c>
      <c r="P42" s="332">
        <f>SUM(P36:P41)</f>
        <v>20000</v>
      </c>
      <c r="Q42" s="332">
        <f>SUM(Q36:Q41)</f>
        <v>0</v>
      </c>
      <c r="R42" s="332">
        <f>SUM(R36:R41)</f>
        <v>121000</v>
      </c>
      <c r="S42" s="415"/>
    </row>
    <row r="43" spans="1:19" ht="33" customHeight="1">
      <c r="A43" s="606" t="s">
        <v>79</v>
      </c>
      <c r="B43" s="475" t="s">
        <v>508</v>
      </c>
      <c r="C43" s="59" t="s">
        <v>494</v>
      </c>
      <c r="D43" s="408"/>
      <c r="E43" s="389" t="s">
        <v>832</v>
      </c>
      <c r="F43" s="95" t="s">
        <v>111</v>
      </c>
      <c r="G43" s="95" t="s">
        <v>815</v>
      </c>
      <c r="H43" s="95" t="s">
        <v>286</v>
      </c>
      <c r="I43" s="95" t="s">
        <v>306</v>
      </c>
      <c r="J43" s="95" t="s">
        <v>94</v>
      </c>
      <c r="K43" s="95" t="s">
        <v>106</v>
      </c>
      <c r="L43" s="95" t="s">
        <v>721</v>
      </c>
      <c r="M43" s="47"/>
      <c r="N43" s="47"/>
      <c r="O43" s="19"/>
      <c r="P43" s="19"/>
      <c r="Q43" s="19"/>
      <c r="R43" s="113"/>
      <c r="S43" s="414"/>
    </row>
    <row r="44" spans="1:19" ht="45">
      <c r="A44" s="607"/>
      <c r="B44" s="505"/>
      <c r="C44" s="59" t="s">
        <v>494</v>
      </c>
      <c r="D44" s="408"/>
      <c r="E44" s="389" t="s">
        <v>833</v>
      </c>
      <c r="F44" s="95" t="s">
        <v>22</v>
      </c>
      <c r="G44" s="95" t="s">
        <v>836</v>
      </c>
      <c r="H44" s="95" t="s">
        <v>837</v>
      </c>
      <c r="I44" s="95" t="s">
        <v>838</v>
      </c>
      <c r="J44" s="95" t="s">
        <v>839</v>
      </c>
      <c r="K44" s="95" t="s">
        <v>840</v>
      </c>
      <c r="L44" s="95" t="s">
        <v>841</v>
      </c>
      <c r="M44" s="47"/>
      <c r="N44" s="47"/>
      <c r="O44" s="19"/>
      <c r="P44" s="19"/>
      <c r="Q44" s="19"/>
      <c r="R44" s="113"/>
      <c r="S44" s="414"/>
    </row>
    <row r="45" spans="1:19" ht="12.75" customHeight="1">
      <c r="A45" s="329"/>
      <c r="B45" s="403"/>
      <c r="C45" s="330"/>
      <c r="D45" s="403"/>
      <c r="E45" s="403"/>
      <c r="F45" s="331"/>
      <c r="G45" s="331"/>
      <c r="H45" s="331"/>
      <c r="I45" s="331"/>
      <c r="J45" s="331"/>
      <c r="K45" s="331"/>
      <c r="L45" s="331"/>
      <c r="M45" s="331"/>
      <c r="N45" s="331"/>
      <c r="O45" s="332"/>
      <c r="P45" s="332"/>
      <c r="Q45" s="332"/>
      <c r="R45" s="332"/>
      <c r="S45" s="415"/>
    </row>
    <row r="46" spans="1:19" ht="87.75" customHeight="1">
      <c r="A46" s="621" t="s">
        <v>79</v>
      </c>
      <c r="B46" s="622" t="s">
        <v>509</v>
      </c>
      <c r="C46" s="514" t="s">
        <v>547</v>
      </c>
      <c r="D46" s="603"/>
      <c r="E46" s="389" t="s">
        <v>497</v>
      </c>
      <c r="F46" s="18" t="s">
        <v>22</v>
      </c>
      <c r="G46" s="18" t="s">
        <v>25</v>
      </c>
      <c r="H46" s="18" t="s">
        <v>306</v>
      </c>
      <c r="I46" s="18" t="s">
        <v>104</v>
      </c>
      <c r="J46" s="18" t="s">
        <v>94</v>
      </c>
      <c r="K46" s="18" t="s">
        <v>97</v>
      </c>
      <c r="L46" s="18" t="s">
        <v>133</v>
      </c>
      <c r="M46" s="47"/>
      <c r="N46" s="47"/>
      <c r="O46" s="19"/>
      <c r="P46" s="19"/>
      <c r="Q46" s="19"/>
      <c r="R46" s="113"/>
      <c r="S46" s="414"/>
    </row>
    <row r="47" spans="1:19" ht="78.75" customHeight="1">
      <c r="A47" s="621"/>
      <c r="B47" s="622"/>
      <c r="C47" s="515"/>
      <c r="D47" s="604"/>
      <c r="E47" s="389" t="s">
        <v>728</v>
      </c>
      <c r="F47" s="18" t="s">
        <v>22</v>
      </c>
      <c r="G47" s="21">
        <v>30</v>
      </c>
      <c r="H47" s="18" t="s">
        <v>286</v>
      </c>
      <c r="I47" s="18" t="s">
        <v>62</v>
      </c>
      <c r="J47" s="18" t="s">
        <v>133</v>
      </c>
      <c r="K47" s="18" t="s">
        <v>287</v>
      </c>
      <c r="L47" s="18" t="s">
        <v>103</v>
      </c>
      <c r="M47" s="47"/>
      <c r="N47" s="47"/>
      <c r="O47" s="179"/>
      <c r="P47" s="179"/>
      <c r="Q47" s="179"/>
      <c r="R47" s="113"/>
      <c r="S47" s="414"/>
    </row>
    <row r="48" spans="1:19" ht="76.5" customHeight="1">
      <c r="A48" s="621"/>
      <c r="B48" s="622"/>
      <c r="C48" s="516"/>
      <c r="D48" s="605"/>
      <c r="E48" s="389" t="s">
        <v>729</v>
      </c>
      <c r="F48" s="18" t="s">
        <v>22</v>
      </c>
      <c r="G48" s="21">
        <v>3</v>
      </c>
      <c r="H48" s="18" t="s">
        <v>167</v>
      </c>
      <c r="I48" s="18" t="s">
        <v>105</v>
      </c>
      <c r="J48" s="18" t="s">
        <v>101</v>
      </c>
      <c r="K48" s="18" t="s">
        <v>26</v>
      </c>
      <c r="L48" s="18" t="s">
        <v>84</v>
      </c>
      <c r="M48" s="47"/>
      <c r="N48" s="47"/>
      <c r="O48" s="19"/>
      <c r="P48" s="186"/>
      <c r="Q48" s="186"/>
      <c r="R48" s="113"/>
      <c r="S48" s="414"/>
    </row>
    <row r="49" spans="1:19" ht="12.75" customHeight="1">
      <c r="A49" s="329"/>
      <c r="B49" s="401"/>
      <c r="C49" s="330"/>
      <c r="D49" s="403"/>
      <c r="E49" s="403"/>
      <c r="F49" s="331"/>
      <c r="G49" s="331"/>
      <c r="H49" s="331"/>
      <c r="I49" s="331"/>
      <c r="J49" s="331"/>
      <c r="K49" s="331"/>
      <c r="L49" s="331"/>
      <c r="M49" s="331"/>
      <c r="N49" s="331"/>
      <c r="O49" s="332"/>
      <c r="P49" s="332"/>
      <c r="Q49" s="332"/>
      <c r="R49" s="332"/>
      <c r="S49" s="415"/>
    </row>
    <row r="50" spans="1:19" ht="78" customHeight="1">
      <c r="A50" s="303">
        <v>0.0125</v>
      </c>
      <c r="B50" s="450" t="s">
        <v>730</v>
      </c>
      <c r="C50" s="243" t="s">
        <v>956</v>
      </c>
      <c r="D50" s="386" t="s">
        <v>731</v>
      </c>
      <c r="E50" s="386" t="s">
        <v>728</v>
      </c>
      <c r="F50" s="95" t="s">
        <v>22</v>
      </c>
      <c r="G50" s="251">
        <v>3</v>
      </c>
      <c r="H50" s="18" t="s">
        <v>286</v>
      </c>
      <c r="I50" s="18" t="s">
        <v>62</v>
      </c>
      <c r="J50" s="95" t="s">
        <v>133</v>
      </c>
      <c r="K50" s="95" t="s">
        <v>287</v>
      </c>
      <c r="L50" s="95" t="s">
        <v>103</v>
      </c>
      <c r="M50" s="47"/>
      <c r="N50" s="47"/>
      <c r="O50" s="183"/>
      <c r="P50" s="183"/>
      <c r="Q50" s="19"/>
      <c r="R50" s="180"/>
      <c r="S50" s="416"/>
    </row>
    <row r="51" spans="1:19" s="148" customFormat="1" ht="85.5" customHeight="1">
      <c r="A51" s="303">
        <v>0.0125</v>
      </c>
      <c r="B51" s="399" t="s">
        <v>732</v>
      </c>
      <c r="C51" s="252" t="s">
        <v>957</v>
      </c>
      <c r="D51" s="391" t="s">
        <v>733</v>
      </c>
      <c r="E51" s="393" t="s">
        <v>498</v>
      </c>
      <c r="F51" s="102" t="s">
        <v>22</v>
      </c>
      <c r="G51" s="102" t="s">
        <v>25</v>
      </c>
      <c r="H51" s="102" t="s">
        <v>97</v>
      </c>
      <c r="I51" s="102" t="s">
        <v>118</v>
      </c>
      <c r="J51" s="189" t="s">
        <v>76</v>
      </c>
      <c r="K51" s="189" t="s">
        <v>28</v>
      </c>
      <c r="L51" s="189" t="s">
        <v>122</v>
      </c>
      <c r="M51" s="141"/>
      <c r="N51" s="141"/>
      <c r="O51" s="142">
        <v>35000</v>
      </c>
      <c r="P51" s="253"/>
      <c r="Q51" s="142">
        <v>5000</v>
      </c>
      <c r="R51" s="142">
        <f>SUM(O51:Q51)</f>
        <v>40000</v>
      </c>
      <c r="S51" s="417" t="s">
        <v>835</v>
      </c>
    </row>
    <row r="52" spans="1:19" ht="63" customHeight="1">
      <c r="A52" s="303">
        <v>0.0125</v>
      </c>
      <c r="B52" s="451" t="s">
        <v>830</v>
      </c>
      <c r="C52" s="250" t="s">
        <v>958</v>
      </c>
      <c r="D52" s="386" t="s">
        <v>850</v>
      </c>
      <c r="E52" s="389" t="s">
        <v>285</v>
      </c>
      <c r="F52" s="18" t="s">
        <v>265</v>
      </c>
      <c r="G52" s="18" t="s">
        <v>25</v>
      </c>
      <c r="H52" s="17" t="s">
        <v>285</v>
      </c>
      <c r="I52" s="17" t="s">
        <v>285</v>
      </c>
      <c r="J52" s="17" t="s">
        <v>759</v>
      </c>
      <c r="K52" s="17" t="s">
        <v>285</v>
      </c>
      <c r="L52" s="17"/>
      <c r="M52" s="47"/>
      <c r="N52" s="47"/>
      <c r="O52" s="19">
        <v>90000</v>
      </c>
      <c r="P52" s="186"/>
      <c r="Q52" s="186"/>
      <c r="R52" s="113">
        <f>SUM(O52:Q52)</f>
        <v>90000</v>
      </c>
      <c r="S52" s="414"/>
    </row>
    <row r="53" spans="1:19" s="148" customFormat="1" ht="101.25">
      <c r="A53" s="303">
        <v>0.0125</v>
      </c>
      <c r="B53" s="405" t="s">
        <v>734</v>
      </c>
      <c r="C53" s="188" t="s">
        <v>960</v>
      </c>
      <c r="D53" s="391" t="s">
        <v>1042</v>
      </c>
      <c r="E53" s="391" t="s">
        <v>851</v>
      </c>
      <c r="F53" s="189" t="s">
        <v>265</v>
      </c>
      <c r="G53" s="189" t="s">
        <v>133</v>
      </c>
      <c r="H53" s="189" t="s">
        <v>62</v>
      </c>
      <c r="I53" s="189" t="s">
        <v>168</v>
      </c>
      <c r="J53" s="189" t="s">
        <v>30</v>
      </c>
      <c r="K53" s="189" t="s">
        <v>97</v>
      </c>
      <c r="L53" s="189" t="s">
        <v>103</v>
      </c>
      <c r="M53" s="141"/>
      <c r="N53" s="141"/>
      <c r="O53" s="142">
        <v>60000</v>
      </c>
      <c r="P53" s="173"/>
      <c r="Q53" s="173"/>
      <c r="R53" s="143">
        <f>SUM(O53:Q53)</f>
        <v>60000</v>
      </c>
      <c r="S53" s="420"/>
    </row>
    <row r="54" spans="1:19" ht="12.75" customHeight="1">
      <c r="A54" s="329"/>
      <c r="B54" s="401"/>
      <c r="C54" s="330"/>
      <c r="D54" s="403"/>
      <c r="E54" s="403"/>
      <c r="F54" s="331"/>
      <c r="G54" s="331"/>
      <c r="H54" s="331"/>
      <c r="I54" s="331"/>
      <c r="J54" s="331"/>
      <c r="K54" s="331"/>
      <c r="L54" s="331"/>
      <c r="M54" s="331"/>
      <c r="N54" s="331"/>
      <c r="O54" s="332">
        <f>SUM(O50:O53)</f>
        <v>185000</v>
      </c>
      <c r="P54" s="332">
        <f>SUM(P50:P53)</f>
        <v>0</v>
      </c>
      <c r="Q54" s="332">
        <f>SUM(Q50:Q53)</f>
        <v>5000</v>
      </c>
      <c r="R54" s="332">
        <f>SUM(R50:R53)</f>
        <v>190000</v>
      </c>
      <c r="S54" s="415"/>
    </row>
    <row r="55" spans="1:19" s="257" customFormat="1" ht="109.5" customHeight="1">
      <c r="A55" s="294" t="s">
        <v>61</v>
      </c>
      <c r="B55" s="402" t="s">
        <v>510</v>
      </c>
      <c r="C55" s="106" t="s">
        <v>959</v>
      </c>
      <c r="D55" s="413"/>
      <c r="E55" s="393" t="s">
        <v>83</v>
      </c>
      <c r="F55" s="102" t="s">
        <v>22</v>
      </c>
      <c r="G55" s="102" t="s">
        <v>31</v>
      </c>
      <c r="H55" s="102" t="s">
        <v>105</v>
      </c>
      <c r="I55" s="102" t="s">
        <v>96</v>
      </c>
      <c r="J55" s="102" t="s">
        <v>76</v>
      </c>
      <c r="K55" s="102" t="s">
        <v>101</v>
      </c>
      <c r="L55" s="102" t="s">
        <v>26</v>
      </c>
      <c r="M55" s="254"/>
      <c r="N55" s="254"/>
      <c r="O55" s="255"/>
      <c r="P55" s="255"/>
      <c r="Q55" s="255"/>
      <c r="R55" s="256"/>
      <c r="S55" s="421"/>
    </row>
    <row r="56" spans="1:19" ht="12.75" customHeight="1">
      <c r="A56" s="329"/>
      <c r="B56" s="401"/>
      <c r="C56" s="331"/>
      <c r="D56" s="403"/>
      <c r="E56" s="403"/>
      <c r="F56" s="331"/>
      <c r="G56" s="331"/>
      <c r="H56" s="331"/>
      <c r="I56" s="331"/>
      <c r="J56" s="331"/>
      <c r="K56" s="331"/>
      <c r="L56" s="331"/>
      <c r="M56" s="331"/>
      <c r="N56" s="331"/>
      <c r="O56" s="332"/>
      <c r="P56" s="332"/>
      <c r="Q56" s="332"/>
      <c r="R56" s="332"/>
      <c r="S56" s="415"/>
    </row>
    <row r="57" spans="1:19" s="257" customFormat="1" ht="57" customHeight="1">
      <c r="A57" s="598" t="s">
        <v>61</v>
      </c>
      <c r="B57" s="600" t="s">
        <v>548</v>
      </c>
      <c r="C57" s="590" t="s">
        <v>959</v>
      </c>
      <c r="D57" s="592"/>
      <c r="E57" s="393" t="s">
        <v>736</v>
      </c>
      <c r="F57" s="102" t="s">
        <v>22</v>
      </c>
      <c r="G57" s="258">
        <v>8</v>
      </c>
      <c r="H57" s="102" t="s">
        <v>124</v>
      </c>
      <c r="I57" s="102" t="s">
        <v>106</v>
      </c>
      <c r="J57" s="102" t="s">
        <v>30</v>
      </c>
      <c r="K57" s="102" t="s">
        <v>30</v>
      </c>
      <c r="L57" s="102" t="s">
        <v>30</v>
      </c>
      <c r="M57" s="254"/>
      <c r="N57" s="254"/>
      <c r="O57" s="259"/>
      <c r="P57" s="259"/>
      <c r="Q57" s="259"/>
      <c r="R57" s="256"/>
      <c r="S57" s="421"/>
    </row>
    <row r="58" spans="1:19" s="257" customFormat="1" ht="75" customHeight="1">
      <c r="A58" s="602"/>
      <c r="B58" s="601"/>
      <c r="C58" s="591"/>
      <c r="D58" s="593"/>
      <c r="E58" s="393" t="s">
        <v>737</v>
      </c>
      <c r="F58" s="102" t="s">
        <v>22</v>
      </c>
      <c r="G58" s="102" t="s">
        <v>25</v>
      </c>
      <c r="H58" s="102" t="s">
        <v>97</v>
      </c>
      <c r="I58" s="102" t="s">
        <v>105</v>
      </c>
      <c r="J58" s="102" t="s">
        <v>26</v>
      </c>
      <c r="K58" s="102" t="s">
        <v>26</v>
      </c>
      <c r="L58" s="102" t="s">
        <v>26</v>
      </c>
      <c r="M58" s="254"/>
      <c r="N58" s="254"/>
      <c r="O58" s="281"/>
      <c r="P58" s="281"/>
      <c r="Q58" s="281"/>
      <c r="R58" s="256"/>
      <c r="S58" s="421"/>
    </row>
    <row r="59" spans="1:19" ht="12.75" customHeight="1">
      <c r="A59" s="329"/>
      <c r="B59" s="401"/>
      <c r="C59" s="330"/>
      <c r="D59" s="403"/>
      <c r="E59" s="403"/>
      <c r="F59" s="331"/>
      <c r="G59" s="331"/>
      <c r="H59" s="331"/>
      <c r="I59" s="331"/>
      <c r="J59" s="331"/>
      <c r="K59" s="331"/>
      <c r="L59" s="331"/>
      <c r="M59" s="331"/>
      <c r="N59" s="331"/>
      <c r="O59" s="332"/>
      <c r="P59" s="332"/>
      <c r="Q59" s="332"/>
      <c r="R59" s="332"/>
      <c r="S59" s="415"/>
    </row>
    <row r="60" spans="1:19" s="257" customFormat="1" ht="94.5" customHeight="1">
      <c r="A60" s="304">
        <v>0.0034</v>
      </c>
      <c r="B60" s="406" t="s">
        <v>1121</v>
      </c>
      <c r="C60" s="252" t="s">
        <v>959</v>
      </c>
      <c r="D60" s="391" t="s">
        <v>816</v>
      </c>
      <c r="E60" s="393" t="s">
        <v>288</v>
      </c>
      <c r="F60" s="102" t="s">
        <v>22</v>
      </c>
      <c r="G60" s="102" t="s">
        <v>25</v>
      </c>
      <c r="H60" s="102" t="s">
        <v>97</v>
      </c>
      <c r="I60" s="102" t="s">
        <v>105</v>
      </c>
      <c r="J60" s="102" t="s">
        <v>76</v>
      </c>
      <c r="K60" s="102" t="s">
        <v>26</v>
      </c>
      <c r="L60" s="102" t="s">
        <v>28</v>
      </c>
      <c r="M60" s="254"/>
      <c r="N60" s="254"/>
      <c r="O60" s="142">
        <v>15000</v>
      </c>
      <c r="P60" s="142">
        <v>5000</v>
      </c>
      <c r="Q60" s="142">
        <v>50000</v>
      </c>
      <c r="R60" s="143">
        <f aca="true" t="shared" si="2" ref="R60:R65">SUM(O60:Q60)</f>
        <v>70000</v>
      </c>
      <c r="S60" s="421"/>
    </row>
    <row r="61" spans="1:19" s="148" customFormat="1" ht="87" customHeight="1">
      <c r="A61" s="598">
        <v>0.0068</v>
      </c>
      <c r="B61" s="533" t="s">
        <v>1122</v>
      </c>
      <c r="C61" s="594" t="s">
        <v>961</v>
      </c>
      <c r="D61" s="596" t="s">
        <v>817</v>
      </c>
      <c r="E61" s="413" t="s">
        <v>289</v>
      </c>
      <c r="F61" s="102" t="s">
        <v>22</v>
      </c>
      <c r="G61" s="102" t="s">
        <v>25</v>
      </c>
      <c r="H61" s="140" t="s">
        <v>290</v>
      </c>
      <c r="I61" s="140" t="s">
        <v>290</v>
      </c>
      <c r="J61" s="140" t="s">
        <v>290</v>
      </c>
      <c r="K61" s="140"/>
      <c r="L61" s="140"/>
      <c r="M61" s="141"/>
      <c r="N61" s="141"/>
      <c r="O61" s="142">
        <v>70000</v>
      </c>
      <c r="P61" s="173"/>
      <c r="Q61" s="142">
        <v>100000</v>
      </c>
      <c r="R61" s="143">
        <f t="shared" si="2"/>
        <v>170000</v>
      </c>
      <c r="S61" s="417"/>
    </row>
    <row r="62" spans="1:19" s="148" customFormat="1" ht="44.25" customHeight="1">
      <c r="A62" s="599"/>
      <c r="B62" s="534"/>
      <c r="C62" s="595"/>
      <c r="D62" s="597"/>
      <c r="E62" s="393" t="s">
        <v>818</v>
      </c>
      <c r="F62" s="102" t="s">
        <v>22</v>
      </c>
      <c r="G62" s="189"/>
      <c r="H62" s="188" t="s">
        <v>292</v>
      </c>
      <c r="I62" s="188" t="s">
        <v>293</v>
      </c>
      <c r="J62" s="188" t="s">
        <v>294</v>
      </c>
      <c r="K62" s="188" t="s">
        <v>295</v>
      </c>
      <c r="L62" s="188" t="s">
        <v>293</v>
      </c>
      <c r="M62" s="141"/>
      <c r="N62" s="141"/>
      <c r="O62" s="147">
        <v>90000</v>
      </c>
      <c r="P62" s="174"/>
      <c r="Q62" s="174"/>
      <c r="R62" s="143">
        <f>SUM(O62:Q62)</f>
        <v>90000</v>
      </c>
      <c r="S62" s="417"/>
    </row>
    <row r="63" spans="1:19" s="257" customFormat="1" ht="72" customHeight="1">
      <c r="A63" s="598">
        <v>0.0035</v>
      </c>
      <c r="B63" s="600" t="s">
        <v>1123</v>
      </c>
      <c r="C63" s="252" t="s">
        <v>959</v>
      </c>
      <c r="D63" s="596" t="s">
        <v>758</v>
      </c>
      <c r="E63" s="391" t="s">
        <v>755</v>
      </c>
      <c r="F63" s="189" t="s">
        <v>265</v>
      </c>
      <c r="G63" s="189" t="s">
        <v>25</v>
      </c>
      <c r="H63" s="102" t="s">
        <v>31</v>
      </c>
      <c r="I63" s="102" t="s">
        <v>31</v>
      </c>
      <c r="J63" s="140" t="s">
        <v>756</v>
      </c>
      <c r="K63" s="140" t="s">
        <v>757</v>
      </c>
      <c r="L63" s="140" t="s">
        <v>757</v>
      </c>
      <c r="M63" s="254"/>
      <c r="N63" s="254"/>
      <c r="O63" s="142">
        <v>70000</v>
      </c>
      <c r="P63" s="173"/>
      <c r="Q63" s="173"/>
      <c r="R63" s="143">
        <f t="shared" si="2"/>
        <v>70000</v>
      </c>
      <c r="S63" s="421"/>
    </row>
    <row r="64" spans="1:19" s="257" customFormat="1" ht="72" customHeight="1">
      <c r="A64" s="599"/>
      <c r="B64" s="601"/>
      <c r="C64" s="252" t="s">
        <v>959</v>
      </c>
      <c r="D64" s="597"/>
      <c r="E64" s="391" t="s">
        <v>819</v>
      </c>
      <c r="F64" s="189" t="s">
        <v>22</v>
      </c>
      <c r="G64" s="189" t="s">
        <v>97</v>
      </c>
      <c r="H64" s="189" t="s">
        <v>820</v>
      </c>
      <c r="I64" s="189" t="s">
        <v>706</v>
      </c>
      <c r="J64" s="102" t="s">
        <v>97</v>
      </c>
      <c r="K64" s="102" t="s">
        <v>103</v>
      </c>
      <c r="L64" s="102" t="s">
        <v>104</v>
      </c>
      <c r="M64" s="254"/>
      <c r="N64" s="254"/>
      <c r="O64" s="142"/>
      <c r="P64" s="173"/>
      <c r="Q64" s="173"/>
      <c r="R64" s="143">
        <f>SUM(O64:Q64)</f>
        <v>0</v>
      </c>
      <c r="S64" s="421"/>
    </row>
    <row r="65" spans="1:19" s="257" customFormat="1" ht="48.75" customHeight="1">
      <c r="A65" s="304">
        <v>0.0035</v>
      </c>
      <c r="B65" s="405" t="s">
        <v>1124</v>
      </c>
      <c r="C65" s="252" t="s">
        <v>959</v>
      </c>
      <c r="D65" s="391" t="s">
        <v>738</v>
      </c>
      <c r="E65" s="391" t="s">
        <v>291</v>
      </c>
      <c r="F65" s="189" t="s">
        <v>265</v>
      </c>
      <c r="G65" s="189" t="s">
        <v>25</v>
      </c>
      <c r="H65" s="189" t="s">
        <v>30</v>
      </c>
      <c r="I65" s="189" t="s">
        <v>28</v>
      </c>
      <c r="J65" s="189" t="s">
        <v>31</v>
      </c>
      <c r="K65" s="189" t="s">
        <v>101</v>
      </c>
      <c r="L65" s="189" t="s">
        <v>76</v>
      </c>
      <c r="M65" s="254"/>
      <c r="N65" s="254"/>
      <c r="O65" s="147">
        <v>10000</v>
      </c>
      <c r="P65" s="174"/>
      <c r="Q65" s="174"/>
      <c r="R65" s="145">
        <f t="shared" si="2"/>
        <v>10000</v>
      </c>
      <c r="S65" s="421"/>
    </row>
    <row r="66" spans="1:19" ht="67.5">
      <c r="A66" s="304">
        <v>0.0035</v>
      </c>
      <c r="B66" s="407" t="s">
        <v>1106</v>
      </c>
      <c r="C66" s="243" t="s">
        <v>962</v>
      </c>
      <c r="D66" s="386" t="s">
        <v>821</v>
      </c>
      <c r="E66" s="386" t="s">
        <v>822</v>
      </c>
      <c r="F66" s="95" t="s">
        <v>22</v>
      </c>
      <c r="G66" s="95" t="s">
        <v>823</v>
      </c>
      <c r="H66" s="95" t="s">
        <v>824</v>
      </c>
      <c r="I66" s="95" t="s">
        <v>825</v>
      </c>
      <c r="J66" s="95" t="s">
        <v>826</v>
      </c>
      <c r="K66" s="95" t="s">
        <v>827</v>
      </c>
      <c r="L66" s="95" t="s">
        <v>828</v>
      </c>
      <c r="M66" s="47"/>
      <c r="N66" s="47"/>
      <c r="O66" s="179">
        <v>231750</v>
      </c>
      <c r="P66" s="183"/>
      <c r="Q66" s="183"/>
      <c r="R66" s="180">
        <f>SUM(O66:Q66)</f>
        <v>231750</v>
      </c>
      <c r="S66" s="416" t="s">
        <v>739</v>
      </c>
    </row>
    <row r="67" spans="1:19" ht="67.5">
      <c r="A67" s="304">
        <v>0.0035</v>
      </c>
      <c r="B67" s="407" t="s">
        <v>831</v>
      </c>
      <c r="C67" s="243" t="s">
        <v>494</v>
      </c>
      <c r="D67" s="386" t="s">
        <v>821</v>
      </c>
      <c r="E67" s="386" t="s">
        <v>829</v>
      </c>
      <c r="F67" s="95" t="s">
        <v>22</v>
      </c>
      <c r="G67" s="95" t="s">
        <v>26</v>
      </c>
      <c r="H67" s="95" t="s">
        <v>26</v>
      </c>
      <c r="I67" s="95" t="s">
        <v>26</v>
      </c>
      <c r="J67" s="95" t="s">
        <v>26</v>
      </c>
      <c r="K67" s="95" t="s">
        <v>26</v>
      </c>
      <c r="L67" s="95" t="s">
        <v>26</v>
      </c>
      <c r="M67" s="47"/>
      <c r="N67" s="47"/>
      <c r="O67" s="179">
        <v>231750</v>
      </c>
      <c r="P67" s="183"/>
      <c r="Q67" s="183"/>
      <c r="R67" s="180">
        <f>SUM(O67:Q67)</f>
        <v>231750</v>
      </c>
      <c r="S67" s="416" t="s">
        <v>739</v>
      </c>
    </row>
    <row r="68" spans="1:19" ht="12.75" customHeight="1">
      <c r="A68" s="337"/>
      <c r="B68" s="330"/>
      <c r="C68" s="330"/>
      <c r="D68" s="331"/>
      <c r="E68" s="331"/>
      <c r="F68" s="331"/>
      <c r="G68" s="331"/>
      <c r="H68" s="331"/>
      <c r="I68" s="331"/>
      <c r="J68" s="331"/>
      <c r="K68" s="331"/>
      <c r="L68" s="331"/>
      <c r="M68" s="331"/>
      <c r="N68" s="331"/>
      <c r="O68" s="332">
        <f>SUM(O60:O67)</f>
        <v>718500</v>
      </c>
      <c r="P68" s="332">
        <f>SUM(P60:P67)</f>
        <v>5000</v>
      </c>
      <c r="Q68" s="332">
        <f>SUM(Q60:Q67)</f>
        <v>150000</v>
      </c>
      <c r="R68" s="332">
        <f>SUM(R60:R67)</f>
        <v>873500</v>
      </c>
      <c r="S68" s="333"/>
    </row>
    <row r="69" spans="1:19" ht="11.25">
      <c r="A69" s="338">
        <f>SUM(A17:A30)+SUM(A36:A41)+SUM(A50:A53)+SUM(A60:A67)</f>
        <v>0.2</v>
      </c>
      <c r="B69" s="339">
        <f>COUNTA(B17:B30)+COUNTA(B36:B41)+COUNTA(B50:B53)+COUNTA(B60:B67)</f>
        <v>29</v>
      </c>
      <c r="C69" s="340"/>
      <c r="D69" s="341"/>
      <c r="E69" s="341"/>
      <c r="F69" s="341"/>
      <c r="G69" s="341"/>
      <c r="H69" s="341"/>
      <c r="I69" s="341"/>
      <c r="J69" s="341"/>
      <c r="K69" s="341"/>
      <c r="L69" s="341"/>
      <c r="M69" s="341"/>
      <c r="N69" s="341"/>
      <c r="O69" s="342">
        <f>O31+O42+O54+O68</f>
        <v>1487500</v>
      </c>
      <c r="P69" s="342">
        <f>P31+P42+P54+P68</f>
        <v>237000</v>
      </c>
      <c r="Q69" s="342">
        <f>Q31+Q42+Q54+Q68</f>
        <v>235000</v>
      </c>
      <c r="R69" s="342">
        <f>R31+R42+R54+R68</f>
        <v>1959500</v>
      </c>
      <c r="S69" s="343"/>
    </row>
  </sheetData>
  <sheetProtection password="CBF1" sheet="1"/>
  <mergeCells count="45">
    <mergeCell ref="A1:A3"/>
    <mergeCell ref="B1:O3"/>
    <mergeCell ref="R1:S2"/>
    <mergeCell ref="R3:S3"/>
    <mergeCell ref="A7:A8"/>
    <mergeCell ref="B7:B8"/>
    <mergeCell ref="C7:C8"/>
    <mergeCell ref="D7:D8"/>
    <mergeCell ref="E7:E8"/>
    <mergeCell ref="H7:H8"/>
    <mergeCell ref="A11:A13"/>
    <mergeCell ref="B11:B13"/>
    <mergeCell ref="C11:C13"/>
    <mergeCell ref="D11:D13"/>
    <mergeCell ref="G7:G8"/>
    <mergeCell ref="B57:B58"/>
    <mergeCell ref="D27:D28"/>
    <mergeCell ref="B43:B44"/>
    <mergeCell ref="A46:A48"/>
    <mergeCell ref="B46:B48"/>
    <mergeCell ref="A5:E5"/>
    <mergeCell ref="M7:N7"/>
    <mergeCell ref="O7:R7"/>
    <mergeCell ref="S7:S8"/>
    <mergeCell ref="I7:I8"/>
    <mergeCell ref="J7:J8"/>
    <mergeCell ref="K7:K8"/>
    <mergeCell ref="L7:L8"/>
    <mergeCell ref="F7:F8"/>
    <mergeCell ref="C46:C48"/>
    <mergeCell ref="D46:D48"/>
    <mergeCell ref="A43:A44"/>
    <mergeCell ref="A27:A28"/>
    <mergeCell ref="B27:B28"/>
    <mergeCell ref="C27:C28"/>
    <mergeCell ref="C57:C58"/>
    <mergeCell ref="D57:D58"/>
    <mergeCell ref="B61:B62"/>
    <mergeCell ref="C61:C62"/>
    <mergeCell ref="D61:D62"/>
    <mergeCell ref="A63:A64"/>
    <mergeCell ref="B63:B64"/>
    <mergeCell ref="D63:D64"/>
    <mergeCell ref="A61:A62"/>
    <mergeCell ref="A57:A58"/>
  </mergeCells>
  <printOptions/>
  <pageMargins left="0.984251968503937" right="0.7086614173228347" top="1.1023622047244095" bottom="0.7480314960629921" header="0.31496062992125984" footer="0.31496062992125984"/>
  <pageSetup horizontalDpi="600" verticalDpi="600" orientation="landscape" paperSize="121" scale="59" r:id="rId2"/>
  <rowBreaks count="8" manualBreakCount="8">
    <brk id="16" max="18" man="1"/>
    <brk id="22" max="18" man="1"/>
    <brk id="28" max="18" man="1"/>
    <brk id="35" max="18" man="1"/>
    <brk id="42" max="18" man="1"/>
    <brk id="54" max="18" man="1"/>
    <brk id="62" max="18" man="1"/>
    <brk id="71" max="18" man="1"/>
  </rowBreaks>
  <drawing r:id="rId1"/>
</worksheet>
</file>

<file path=xl/worksheets/sheet5.xml><?xml version="1.0" encoding="utf-8"?>
<worksheet xmlns="http://schemas.openxmlformats.org/spreadsheetml/2006/main" xmlns:r="http://schemas.openxmlformats.org/officeDocument/2006/relationships">
  <dimension ref="A1:T78"/>
  <sheetViews>
    <sheetView zoomScalePageLayoutView="0" workbookViewId="0" topLeftCell="A1">
      <selection activeCell="F5" sqref="F5"/>
    </sheetView>
  </sheetViews>
  <sheetFormatPr defaultColWidth="11.421875" defaultRowHeight="15"/>
  <cols>
    <col min="1" max="1" width="13.8515625" style="1" customWidth="1"/>
    <col min="2" max="2" width="20.7109375" style="1" customWidth="1"/>
    <col min="3" max="3" width="15.8515625" style="1" customWidth="1"/>
    <col min="4" max="4" width="17.7109375" style="1" customWidth="1"/>
    <col min="5" max="5" width="13.00390625" style="1" customWidth="1"/>
    <col min="6" max="6" width="10.140625" style="1" customWidth="1"/>
    <col min="7" max="8" width="11.421875" style="1" customWidth="1"/>
    <col min="9" max="9" width="10.8515625" style="1" customWidth="1"/>
    <col min="10" max="11" width="10.28125" style="1" customWidth="1"/>
    <col min="12" max="12" width="9.8515625" style="1" customWidth="1"/>
    <col min="13" max="13" width="10.140625" style="1" customWidth="1"/>
    <col min="14" max="14" width="10.421875" style="1" customWidth="1"/>
    <col min="15" max="15" width="11.421875" style="1" customWidth="1"/>
    <col min="16" max="16" width="12.7109375" style="1" customWidth="1"/>
    <col min="17" max="17" width="10.57421875" style="1" customWidth="1"/>
    <col min="18" max="18" width="10.8515625" style="1" customWidth="1"/>
    <col min="19" max="19" width="15.7109375" style="1" customWidth="1"/>
    <col min="20" max="20" width="14.57421875" style="181" customWidth="1"/>
    <col min="21" max="16384" width="11.421875" style="181" customWidth="1"/>
  </cols>
  <sheetData>
    <row r="1" spans="1:19" ht="15.75" customHeight="1">
      <c r="A1" s="623"/>
      <c r="B1" s="499" t="s">
        <v>10</v>
      </c>
      <c r="C1" s="499"/>
      <c r="D1" s="499"/>
      <c r="E1" s="499"/>
      <c r="F1" s="499"/>
      <c r="G1" s="499"/>
      <c r="H1" s="499"/>
      <c r="I1" s="499"/>
      <c r="J1" s="499"/>
      <c r="K1" s="499"/>
      <c r="L1" s="499"/>
      <c r="M1" s="499"/>
      <c r="N1" s="499"/>
      <c r="O1" s="499"/>
      <c r="P1" s="10"/>
      <c r="Q1" s="11"/>
      <c r="R1" s="495" t="s">
        <v>20</v>
      </c>
      <c r="S1" s="495"/>
    </row>
    <row r="2" spans="1:19" ht="15" customHeight="1">
      <c r="A2" s="624"/>
      <c r="B2" s="500"/>
      <c r="C2" s="500"/>
      <c r="D2" s="500"/>
      <c r="E2" s="500"/>
      <c r="F2" s="500"/>
      <c r="G2" s="500"/>
      <c r="H2" s="500"/>
      <c r="I2" s="500"/>
      <c r="J2" s="500"/>
      <c r="K2" s="500"/>
      <c r="L2" s="500"/>
      <c r="M2" s="500"/>
      <c r="N2" s="500"/>
      <c r="O2" s="500"/>
      <c r="P2" s="12"/>
      <c r="Q2" s="13"/>
      <c r="R2" s="495"/>
      <c r="S2" s="495"/>
    </row>
    <row r="3" spans="1:19" ht="21" customHeight="1">
      <c r="A3" s="625"/>
      <c r="B3" s="501"/>
      <c r="C3" s="501"/>
      <c r="D3" s="501"/>
      <c r="E3" s="501"/>
      <c r="F3" s="501"/>
      <c r="G3" s="501"/>
      <c r="H3" s="501"/>
      <c r="I3" s="501"/>
      <c r="J3" s="501"/>
      <c r="K3" s="501"/>
      <c r="L3" s="501"/>
      <c r="M3" s="501"/>
      <c r="N3" s="501"/>
      <c r="O3" s="501"/>
      <c r="P3" s="14"/>
      <c r="Q3" s="15"/>
      <c r="R3" s="495" t="s">
        <v>9</v>
      </c>
      <c r="S3" s="495"/>
    </row>
    <row r="4" spans="1:19" ht="19.5" customHeight="1">
      <c r="A4" s="9" t="s">
        <v>85</v>
      </c>
      <c r="B4" s="6"/>
      <c r="C4" s="6"/>
      <c r="D4" s="6"/>
      <c r="E4" s="6"/>
      <c r="F4" s="6"/>
      <c r="G4" s="6"/>
      <c r="H4" s="6"/>
      <c r="I4" s="6"/>
      <c r="J4" s="6"/>
      <c r="K4" s="6"/>
      <c r="L4" s="6"/>
      <c r="N4" s="6" t="s">
        <v>35</v>
      </c>
      <c r="O4" s="6"/>
      <c r="P4" s="6"/>
      <c r="R4" s="2"/>
      <c r="S4" s="3"/>
    </row>
    <row r="5" spans="1:19" ht="14.25">
      <c r="A5" s="7" t="s">
        <v>77</v>
      </c>
      <c r="B5" s="8"/>
      <c r="C5" s="8"/>
      <c r="D5" s="8"/>
      <c r="E5" s="2"/>
      <c r="F5" s="2"/>
      <c r="G5" s="2"/>
      <c r="H5" s="2"/>
      <c r="I5" s="2"/>
      <c r="J5" s="2"/>
      <c r="K5" s="2"/>
      <c r="L5" s="2"/>
      <c r="N5" s="2" t="s">
        <v>0</v>
      </c>
      <c r="O5" s="2"/>
      <c r="P5" s="2"/>
      <c r="R5" s="4"/>
      <c r="S5" s="3"/>
    </row>
    <row r="6" spans="1:19" ht="14.25">
      <c r="A6" s="5"/>
      <c r="B6" s="2"/>
      <c r="C6" s="2"/>
      <c r="D6" s="2"/>
      <c r="E6" s="2"/>
      <c r="F6" s="2"/>
      <c r="G6" s="2"/>
      <c r="H6" s="2"/>
      <c r="I6" s="2"/>
      <c r="J6" s="2"/>
      <c r="K6" s="2"/>
      <c r="L6" s="2"/>
      <c r="M6" s="2"/>
      <c r="N6" s="2"/>
      <c r="O6" s="2"/>
      <c r="P6" s="2"/>
      <c r="Q6" s="2"/>
      <c r="R6" s="2"/>
      <c r="S6" s="3"/>
    </row>
    <row r="7" spans="1:19" ht="32.25" customHeight="1">
      <c r="A7" s="502" t="s">
        <v>21</v>
      </c>
      <c r="B7" s="502" t="s">
        <v>8</v>
      </c>
      <c r="C7" s="502" t="s">
        <v>86</v>
      </c>
      <c r="D7" s="502" t="s">
        <v>19</v>
      </c>
      <c r="E7" s="502" t="s">
        <v>33</v>
      </c>
      <c r="F7" s="616" t="s">
        <v>11</v>
      </c>
      <c r="G7" s="616" t="s">
        <v>12</v>
      </c>
      <c r="H7" s="502" t="s">
        <v>32</v>
      </c>
      <c r="I7" s="502" t="s">
        <v>13</v>
      </c>
      <c r="J7" s="502" t="s">
        <v>14</v>
      </c>
      <c r="K7" s="502" t="s">
        <v>15</v>
      </c>
      <c r="L7" s="502" t="s">
        <v>16</v>
      </c>
      <c r="M7" s="502" t="s">
        <v>4</v>
      </c>
      <c r="N7" s="502"/>
      <c r="O7" s="502" t="s">
        <v>18</v>
      </c>
      <c r="P7" s="615"/>
      <c r="Q7" s="615"/>
      <c r="R7" s="615"/>
      <c r="S7" s="502" t="s">
        <v>1</v>
      </c>
    </row>
    <row r="8" spans="1:19" ht="37.5" customHeight="1">
      <c r="A8" s="502"/>
      <c r="B8" s="502"/>
      <c r="C8" s="502"/>
      <c r="D8" s="502"/>
      <c r="E8" s="502"/>
      <c r="F8" s="617"/>
      <c r="G8" s="617"/>
      <c r="H8" s="502"/>
      <c r="I8" s="502"/>
      <c r="J8" s="502"/>
      <c r="K8" s="502"/>
      <c r="L8" s="502"/>
      <c r="M8" s="16" t="s">
        <v>2</v>
      </c>
      <c r="N8" s="16" t="s">
        <v>3</v>
      </c>
      <c r="O8" s="197" t="s">
        <v>5</v>
      </c>
      <c r="P8" s="197" t="s">
        <v>17</v>
      </c>
      <c r="Q8" s="197" t="s">
        <v>6</v>
      </c>
      <c r="R8" s="197" t="s">
        <v>7</v>
      </c>
      <c r="S8" s="502"/>
    </row>
    <row r="9" spans="1:19" ht="58.5" customHeight="1">
      <c r="A9" s="626">
        <f>SUM(A12+A29+A45+A61)</f>
        <v>0.19999999999999998</v>
      </c>
      <c r="B9" s="475" t="s">
        <v>512</v>
      </c>
      <c r="C9" s="506" t="s">
        <v>325</v>
      </c>
      <c r="D9" s="603"/>
      <c r="E9" s="390" t="s">
        <v>326</v>
      </c>
      <c r="F9" s="102" t="s">
        <v>22</v>
      </c>
      <c r="G9" s="222">
        <v>1037</v>
      </c>
      <c r="H9" s="222">
        <v>4200</v>
      </c>
      <c r="I9" s="222">
        <v>1700</v>
      </c>
      <c r="J9" s="222">
        <v>1200</v>
      </c>
      <c r="K9" s="222">
        <v>1400</v>
      </c>
      <c r="L9" s="222">
        <v>1700</v>
      </c>
      <c r="M9" s="191"/>
      <c r="N9" s="191"/>
      <c r="O9" s="223"/>
      <c r="P9" s="223"/>
      <c r="Q9" s="223"/>
      <c r="R9" s="119"/>
      <c r="S9" s="414" t="s">
        <v>626</v>
      </c>
    </row>
    <row r="10" spans="1:19" ht="58.5" customHeight="1">
      <c r="A10" s="627"/>
      <c r="B10" s="476"/>
      <c r="C10" s="513"/>
      <c r="D10" s="604"/>
      <c r="E10" s="390" t="s">
        <v>1102</v>
      </c>
      <c r="F10" s="102" t="s">
        <v>23</v>
      </c>
      <c r="G10" s="224">
        <v>0.0931</v>
      </c>
      <c r="H10" s="83" t="s">
        <v>49</v>
      </c>
      <c r="I10" s="110">
        <v>0.09</v>
      </c>
      <c r="J10" s="110">
        <v>0.09</v>
      </c>
      <c r="K10" s="110">
        <v>0.09</v>
      </c>
      <c r="L10" s="110">
        <v>0.09</v>
      </c>
      <c r="M10" s="191"/>
      <c r="N10" s="191"/>
      <c r="O10" s="225"/>
      <c r="P10" s="225"/>
      <c r="Q10" s="225"/>
      <c r="R10" s="119"/>
      <c r="S10" s="414" t="s">
        <v>627</v>
      </c>
    </row>
    <row r="11" spans="1:19" ht="12.75" customHeight="1">
      <c r="A11" s="337"/>
      <c r="B11" s="403"/>
      <c r="C11" s="349"/>
      <c r="D11" s="423"/>
      <c r="E11" s="423"/>
      <c r="F11" s="331"/>
      <c r="G11" s="350"/>
      <c r="H11" s="350"/>
      <c r="I11" s="350"/>
      <c r="J11" s="350"/>
      <c r="K11" s="350"/>
      <c r="L11" s="350"/>
      <c r="M11" s="331"/>
      <c r="N11" s="331"/>
      <c r="O11" s="351"/>
      <c r="P11" s="351"/>
      <c r="Q11" s="351"/>
      <c r="R11" s="351"/>
      <c r="S11" s="415"/>
    </row>
    <row r="12" spans="1:20" ht="135">
      <c r="A12" s="275">
        <v>0.04</v>
      </c>
      <c r="B12" s="406" t="s">
        <v>511</v>
      </c>
      <c r="C12" s="103" t="s">
        <v>860</v>
      </c>
      <c r="D12" s="424"/>
      <c r="E12" s="425" t="s">
        <v>882</v>
      </c>
      <c r="F12" s="288" t="s">
        <v>22</v>
      </c>
      <c r="G12" s="306">
        <v>4.5</v>
      </c>
      <c r="H12" s="306">
        <v>4.6</v>
      </c>
      <c r="I12" s="306">
        <v>4.5</v>
      </c>
      <c r="J12" s="306">
        <v>4.5</v>
      </c>
      <c r="K12" s="306">
        <v>4.5</v>
      </c>
      <c r="L12" s="306">
        <v>4.6</v>
      </c>
      <c r="M12" s="191"/>
      <c r="N12" s="191"/>
      <c r="O12" s="225"/>
      <c r="P12" s="225"/>
      <c r="Q12" s="225"/>
      <c r="R12" s="100"/>
      <c r="S12" s="426" t="s">
        <v>1012</v>
      </c>
      <c r="T12" s="432"/>
    </row>
    <row r="13" spans="1:19" ht="12.75" customHeight="1">
      <c r="A13" s="337"/>
      <c r="B13" s="403"/>
      <c r="C13" s="349"/>
      <c r="D13" s="423"/>
      <c r="E13" s="423"/>
      <c r="F13" s="331"/>
      <c r="G13" s="350"/>
      <c r="H13" s="350"/>
      <c r="I13" s="350"/>
      <c r="J13" s="350"/>
      <c r="K13" s="350"/>
      <c r="L13" s="350"/>
      <c r="M13" s="331"/>
      <c r="N13" s="331"/>
      <c r="O13" s="351"/>
      <c r="P13" s="351"/>
      <c r="Q13" s="351"/>
      <c r="R13" s="351"/>
      <c r="S13" s="415"/>
    </row>
    <row r="14" spans="1:19" ht="54.75" customHeight="1">
      <c r="A14" s="626">
        <v>0.04</v>
      </c>
      <c r="B14" s="631" t="s">
        <v>513</v>
      </c>
      <c r="C14" s="629" t="s">
        <v>345</v>
      </c>
      <c r="D14" s="603"/>
      <c r="E14" s="452" t="s">
        <v>911</v>
      </c>
      <c r="F14" s="196" t="s">
        <v>22</v>
      </c>
      <c r="G14" s="196" t="s">
        <v>25</v>
      </c>
      <c r="H14" s="196" t="s">
        <v>31</v>
      </c>
      <c r="I14" s="18" t="s">
        <v>31</v>
      </c>
      <c r="J14" s="18" t="s">
        <v>31</v>
      </c>
      <c r="K14" s="18"/>
      <c r="L14" s="18"/>
      <c r="M14" s="191"/>
      <c r="N14" s="191"/>
      <c r="O14" s="225"/>
      <c r="P14" s="225"/>
      <c r="Q14" s="225"/>
      <c r="R14" s="648"/>
      <c r="S14" s="414"/>
    </row>
    <row r="15" spans="1:19" ht="63.75" customHeight="1">
      <c r="A15" s="628"/>
      <c r="B15" s="633"/>
      <c r="C15" s="647"/>
      <c r="D15" s="605"/>
      <c r="E15" s="452" t="s">
        <v>1099</v>
      </c>
      <c r="F15" s="196" t="s">
        <v>22</v>
      </c>
      <c r="G15" s="196" t="s">
        <v>31</v>
      </c>
      <c r="H15" s="196" t="s">
        <v>31</v>
      </c>
      <c r="I15" s="18" t="s">
        <v>31</v>
      </c>
      <c r="J15" s="18" t="s">
        <v>31</v>
      </c>
      <c r="K15" s="18"/>
      <c r="L15" s="18"/>
      <c r="M15" s="191"/>
      <c r="N15" s="191"/>
      <c r="O15" s="225"/>
      <c r="P15" s="225"/>
      <c r="Q15" s="225"/>
      <c r="R15" s="649"/>
      <c r="S15" s="414"/>
    </row>
    <row r="16" spans="1:19" ht="11.25">
      <c r="A16" s="337"/>
      <c r="B16" s="403"/>
      <c r="C16" s="349"/>
      <c r="D16" s="423"/>
      <c r="E16" s="423"/>
      <c r="F16" s="331"/>
      <c r="G16" s="331"/>
      <c r="H16" s="331"/>
      <c r="I16" s="331"/>
      <c r="J16" s="331"/>
      <c r="K16" s="331"/>
      <c r="L16" s="331"/>
      <c r="M16" s="331"/>
      <c r="N16" s="331"/>
      <c r="O16" s="351"/>
      <c r="P16" s="351"/>
      <c r="Q16" s="351"/>
      <c r="R16" s="352"/>
      <c r="S16" s="415"/>
    </row>
    <row r="17" spans="1:19" ht="67.5">
      <c r="A17" s="626">
        <v>0.02</v>
      </c>
      <c r="B17" s="631" t="s">
        <v>431</v>
      </c>
      <c r="C17" s="101" t="s">
        <v>974</v>
      </c>
      <c r="D17" s="393" t="s">
        <v>628</v>
      </c>
      <c r="E17" s="389" t="s">
        <v>110</v>
      </c>
      <c r="F17" s="18" t="s">
        <v>22</v>
      </c>
      <c r="G17" s="18" t="s">
        <v>25</v>
      </c>
      <c r="H17" s="18" t="s">
        <v>31</v>
      </c>
      <c r="I17" s="18" t="s">
        <v>31</v>
      </c>
      <c r="J17" s="18" t="s">
        <v>31</v>
      </c>
      <c r="K17" s="18"/>
      <c r="L17" s="18"/>
      <c r="M17" s="191"/>
      <c r="N17" s="191"/>
      <c r="O17" s="223"/>
      <c r="P17" s="223"/>
      <c r="Q17" s="223"/>
      <c r="R17" s="119">
        <f aca="true" t="shared" si="0" ref="R17:R23">SUM(O17:Q17)</f>
        <v>0</v>
      </c>
      <c r="S17" s="414" t="s">
        <v>629</v>
      </c>
    </row>
    <row r="18" spans="1:19" ht="47.25" customHeight="1">
      <c r="A18" s="627"/>
      <c r="B18" s="632"/>
      <c r="C18" s="101" t="s">
        <v>975</v>
      </c>
      <c r="D18" s="389" t="s">
        <v>630</v>
      </c>
      <c r="E18" s="389" t="s">
        <v>110</v>
      </c>
      <c r="F18" s="18" t="s">
        <v>22</v>
      </c>
      <c r="G18" s="18" t="s">
        <v>25</v>
      </c>
      <c r="H18" s="18" t="s">
        <v>31</v>
      </c>
      <c r="I18" s="18" t="s">
        <v>31</v>
      </c>
      <c r="J18" s="18" t="s">
        <v>31</v>
      </c>
      <c r="K18" s="18"/>
      <c r="L18" s="18"/>
      <c r="M18" s="191"/>
      <c r="N18" s="191"/>
      <c r="O18" s="223"/>
      <c r="P18" s="223"/>
      <c r="Q18" s="223"/>
      <c r="R18" s="119">
        <f t="shared" si="0"/>
        <v>0</v>
      </c>
      <c r="S18" s="414" t="s">
        <v>629</v>
      </c>
    </row>
    <row r="19" spans="1:19" ht="90">
      <c r="A19" s="627"/>
      <c r="B19" s="632"/>
      <c r="C19" s="629" t="s">
        <v>976</v>
      </c>
      <c r="D19" s="408" t="s">
        <v>330</v>
      </c>
      <c r="E19" s="389" t="s">
        <v>883</v>
      </c>
      <c r="F19" s="18" t="s">
        <v>22</v>
      </c>
      <c r="G19" s="18" t="s">
        <v>25</v>
      </c>
      <c r="H19" s="18" t="s">
        <v>31</v>
      </c>
      <c r="I19" s="18" t="s">
        <v>31</v>
      </c>
      <c r="J19" s="18" t="s">
        <v>31</v>
      </c>
      <c r="K19" s="18"/>
      <c r="L19" s="18"/>
      <c r="M19" s="191"/>
      <c r="N19" s="191"/>
      <c r="O19" s="99">
        <v>10000</v>
      </c>
      <c r="P19" s="99"/>
      <c r="Q19" s="99"/>
      <c r="R19" s="119">
        <f t="shared" si="0"/>
        <v>10000</v>
      </c>
      <c r="S19" s="414" t="s">
        <v>331</v>
      </c>
    </row>
    <row r="20" spans="1:19" ht="43.5" customHeight="1">
      <c r="A20" s="627"/>
      <c r="B20" s="632"/>
      <c r="C20" s="630"/>
      <c r="D20" s="603" t="s">
        <v>332</v>
      </c>
      <c r="E20" s="389" t="s">
        <v>333</v>
      </c>
      <c r="F20" s="18" t="s">
        <v>22</v>
      </c>
      <c r="G20" s="18" t="s">
        <v>25</v>
      </c>
      <c r="H20" s="18" t="s">
        <v>31</v>
      </c>
      <c r="I20" s="18" t="s">
        <v>31</v>
      </c>
      <c r="J20" s="18" t="s">
        <v>31</v>
      </c>
      <c r="K20" s="18"/>
      <c r="L20" s="18"/>
      <c r="M20" s="191"/>
      <c r="N20" s="191"/>
      <c r="O20" s="99"/>
      <c r="P20" s="99">
        <v>10000</v>
      </c>
      <c r="Q20" s="99"/>
      <c r="R20" s="119">
        <f t="shared" si="0"/>
        <v>10000</v>
      </c>
      <c r="S20" s="427"/>
    </row>
    <row r="21" spans="1:19" ht="60" customHeight="1">
      <c r="A21" s="627"/>
      <c r="B21" s="632"/>
      <c r="C21" s="630"/>
      <c r="D21" s="604"/>
      <c r="E21" s="389" t="s">
        <v>334</v>
      </c>
      <c r="F21" s="18" t="s">
        <v>22</v>
      </c>
      <c r="G21" s="83" t="s">
        <v>25</v>
      </c>
      <c r="H21" s="83" t="s">
        <v>31</v>
      </c>
      <c r="I21" s="83" t="s">
        <v>31</v>
      </c>
      <c r="J21" s="83" t="s">
        <v>31</v>
      </c>
      <c r="K21" s="83"/>
      <c r="L21" s="83"/>
      <c r="M21" s="191"/>
      <c r="N21" s="191"/>
      <c r="O21" s="226"/>
      <c r="P21" s="226"/>
      <c r="Q21" s="226">
        <v>80000</v>
      </c>
      <c r="R21" s="169">
        <f t="shared" si="0"/>
        <v>80000</v>
      </c>
      <c r="S21" s="414" t="s">
        <v>1011</v>
      </c>
    </row>
    <row r="22" spans="1:19" ht="51" customHeight="1">
      <c r="A22" s="627"/>
      <c r="B22" s="632"/>
      <c r="C22" s="630"/>
      <c r="D22" s="605"/>
      <c r="E22" s="389" t="s">
        <v>335</v>
      </c>
      <c r="F22" s="18" t="s">
        <v>22</v>
      </c>
      <c r="G22" s="18" t="s">
        <v>25</v>
      </c>
      <c r="H22" s="18" t="s">
        <v>31</v>
      </c>
      <c r="I22" s="18" t="s">
        <v>31</v>
      </c>
      <c r="J22" s="18" t="s">
        <v>31</v>
      </c>
      <c r="K22" s="18"/>
      <c r="L22" s="18"/>
      <c r="M22" s="191"/>
      <c r="N22" s="191"/>
      <c r="O22" s="99"/>
      <c r="P22" s="99">
        <v>10000</v>
      </c>
      <c r="Q22" s="99"/>
      <c r="R22" s="119">
        <f t="shared" si="0"/>
        <v>10000</v>
      </c>
      <c r="S22" s="414"/>
    </row>
    <row r="23" spans="1:19" ht="60" customHeight="1">
      <c r="A23" s="628"/>
      <c r="B23" s="633"/>
      <c r="C23" s="101" t="s">
        <v>145</v>
      </c>
      <c r="D23" s="393" t="s">
        <v>336</v>
      </c>
      <c r="E23" s="389" t="s">
        <v>631</v>
      </c>
      <c r="F23" s="18" t="s">
        <v>22</v>
      </c>
      <c r="G23" s="18" t="s">
        <v>25</v>
      </c>
      <c r="H23" s="18" t="s">
        <v>122</v>
      </c>
      <c r="I23" s="18" t="s">
        <v>84</v>
      </c>
      <c r="J23" s="18"/>
      <c r="K23" s="18" t="s">
        <v>84</v>
      </c>
      <c r="L23" s="18"/>
      <c r="M23" s="191"/>
      <c r="N23" s="191"/>
      <c r="O23" s="99"/>
      <c r="P23" s="99">
        <v>100000</v>
      </c>
      <c r="Q23" s="99"/>
      <c r="R23" s="119">
        <f t="shared" si="0"/>
        <v>100000</v>
      </c>
      <c r="S23" s="414" t="s">
        <v>632</v>
      </c>
    </row>
    <row r="24" spans="1:19" ht="67.5">
      <c r="A24" s="194">
        <v>0.01</v>
      </c>
      <c r="B24" s="451" t="s">
        <v>432</v>
      </c>
      <c r="C24" s="305" t="s">
        <v>917</v>
      </c>
      <c r="D24" s="393" t="s">
        <v>633</v>
      </c>
      <c r="E24" s="389" t="s">
        <v>634</v>
      </c>
      <c r="F24" s="18" t="s">
        <v>337</v>
      </c>
      <c r="G24" s="18" t="s">
        <v>45</v>
      </c>
      <c r="H24" s="18" t="s">
        <v>45</v>
      </c>
      <c r="I24" s="18" t="s">
        <v>45</v>
      </c>
      <c r="J24" s="18" t="s">
        <v>45</v>
      </c>
      <c r="K24" s="18" t="s">
        <v>45</v>
      </c>
      <c r="L24" s="18" t="s">
        <v>45</v>
      </c>
      <c r="M24" s="191"/>
      <c r="N24" s="191"/>
      <c r="O24" s="223">
        <v>0</v>
      </c>
      <c r="P24" s="223"/>
      <c r="Q24" s="223"/>
      <c r="R24" s="119">
        <f>SUM(O24:Q24)</f>
        <v>0</v>
      </c>
      <c r="S24" s="414" t="s">
        <v>338</v>
      </c>
    </row>
    <row r="25" spans="1:19" ht="45">
      <c r="A25" s="626">
        <v>0.01</v>
      </c>
      <c r="B25" s="603" t="s">
        <v>433</v>
      </c>
      <c r="C25" s="629" t="s">
        <v>918</v>
      </c>
      <c r="D25" s="389" t="s">
        <v>339</v>
      </c>
      <c r="E25" s="389" t="s">
        <v>340</v>
      </c>
      <c r="F25" s="18" t="s">
        <v>22</v>
      </c>
      <c r="G25" s="18" t="s">
        <v>25</v>
      </c>
      <c r="H25" s="18" t="s">
        <v>105</v>
      </c>
      <c r="I25" s="18" t="s">
        <v>28</v>
      </c>
      <c r="J25" s="18" t="s">
        <v>76</v>
      </c>
      <c r="K25" s="18" t="s">
        <v>76</v>
      </c>
      <c r="L25" s="18" t="s">
        <v>76</v>
      </c>
      <c r="M25" s="191"/>
      <c r="N25" s="191"/>
      <c r="O25" s="223">
        <v>0</v>
      </c>
      <c r="P25" s="223"/>
      <c r="Q25" s="223"/>
      <c r="R25" s="119">
        <f>SUM(O25:Q25)</f>
        <v>0</v>
      </c>
      <c r="S25" s="414" t="s">
        <v>341</v>
      </c>
    </row>
    <row r="26" spans="1:19" ht="36.75" customHeight="1">
      <c r="A26" s="627"/>
      <c r="B26" s="604"/>
      <c r="C26" s="630"/>
      <c r="D26" s="389" t="s">
        <v>342</v>
      </c>
      <c r="E26" s="389" t="s">
        <v>110</v>
      </c>
      <c r="F26" s="18" t="s">
        <v>22</v>
      </c>
      <c r="G26" s="18" t="s">
        <v>25</v>
      </c>
      <c r="H26" s="18" t="s">
        <v>31</v>
      </c>
      <c r="I26" s="18" t="s">
        <v>31</v>
      </c>
      <c r="J26" s="18" t="s">
        <v>31</v>
      </c>
      <c r="K26" s="18"/>
      <c r="L26" s="18"/>
      <c r="M26" s="191"/>
      <c r="N26" s="191"/>
      <c r="O26" s="223">
        <v>0</v>
      </c>
      <c r="P26" s="223"/>
      <c r="Q26" s="223"/>
      <c r="R26" s="119">
        <f>SUM(O26:Q26)</f>
        <v>0</v>
      </c>
      <c r="S26" s="414"/>
    </row>
    <row r="27" spans="1:19" ht="61.5" customHeight="1">
      <c r="A27" s="628"/>
      <c r="B27" s="605"/>
      <c r="C27" s="647"/>
      <c r="D27" s="389" t="s">
        <v>343</v>
      </c>
      <c r="E27" s="389" t="s">
        <v>344</v>
      </c>
      <c r="F27" s="18" t="s">
        <v>22</v>
      </c>
      <c r="G27" s="18" t="s">
        <v>25</v>
      </c>
      <c r="H27" s="18" t="s">
        <v>105</v>
      </c>
      <c r="I27" s="18" t="s">
        <v>28</v>
      </c>
      <c r="J27" s="18" t="s">
        <v>76</v>
      </c>
      <c r="K27" s="18" t="s">
        <v>76</v>
      </c>
      <c r="L27" s="18" t="s">
        <v>76</v>
      </c>
      <c r="M27" s="191"/>
      <c r="N27" s="191"/>
      <c r="O27" s="99"/>
      <c r="P27" s="99">
        <v>18000</v>
      </c>
      <c r="Q27" s="99"/>
      <c r="R27" s="119">
        <f>SUM(O27:Q27)</f>
        <v>18000</v>
      </c>
      <c r="S27" s="414" t="s">
        <v>407</v>
      </c>
    </row>
    <row r="28" spans="1:19" ht="12.75" customHeight="1">
      <c r="A28" s="337"/>
      <c r="B28" s="403"/>
      <c r="C28" s="335"/>
      <c r="D28" s="423"/>
      <c r="E28" s="423"/>
      <c r="F28" s="331"/>
      <c r="G28" s="350"/>
      <c r="H28" s="350"/>
      <c r="I28" s="350"/>
      <c r="J28" s="350"/>
      <c r="K28" s="350"/>
      <c r="L28" s="350"/>
      <c r="M28" s="331"/>
      <c r="N28" s="331"/>
      <c r="O28" s="353">
        <f>SUM(O17:O27)</f>
        <v>10000</v>
      </c>
      <c r="P28" s="353">
        <f>SUM(P17:P27)</f>
        <v>138000</v>
      </c>
      <c r="Q28" s="353">
        <f>SUM(Q17:Q27)</f>
        <v>80000</v>
      </c>
      <c r="R28" s="353">
        <f>SUM(R17:R27)</f>
        <v>228000</v>
      </c>
      <c r="S28" s="415"/>
    </row>
    <row r="29" spans="1:19" ht="86.25" customHeight="1">
      <c r="A29" s="194">
        <v>0.06</v>
      </c>
      <c r="B29" s="376" t="s">
        <v>770</v>
      </c>
      <c r="C29" s="20" t="s">
        <v>325</v>
      </c>
      <c r="D29" s="408"/>
      <c r="E29" s="389" t="s">
        <v>773</v>
      </c>
      <c r="F29" s="18" t="s">
        <v>23</v>
      </c>
      <c r="G29" s="18" t="s">
        <v>772</v>
      </c>
      <c r="H29" s="18" t="s">
        <v>39</v>
      </c>
      <c r="I29" s="23" t="s">
        <v>74</v>
      </c>
      <c r="J29" s="23" t="s">
        <v>95</v>
      </c>
      <c r="K29" s="23" t="s">
        <v>102</v>
      </c>
      <c r="L29" s="23" t="s">
        <v>74</v>
      </c>
      <c r="M29" s="191"/>
      <c r="N29" s="191"/>
      <c r="O29" s="223"/>
      <c r="P29" s="223"/>
      <c r="Q29" s="223"/>
      <c r="R29" s="119">
        <f>SUM(O29:Q29)</f>
        <v>0</v>
      </c>
      <c r="S29" s="414" t="s">
        <v>771</v>
      </c>
    </row>
    <row r="30" spans="1:19" ht="11.25">
      <c r="A30" s="337"/>
      <c r="B30" s="403"/>
      <c r="C30" s="335"/>
      <c r="D30" s="423"/>
      <c r="E30" s="423"/>
      <c r="F30" s="331"/>
      <c r="G30" s="350"/>
      <c r="H30" s="350"/>
      <c r="I30" s="350"/>
      <c r="J30" s="350"/>
      <c r="K30" s="350"/>
      <c r="L30" s="350"/>
      <c r="M30" s="331"/>
      <c r="N30" s="331"/>
      <c r="O30" s="354"/>
      <c r="P30" s="354"/>
      <c r="Q30" s="354"/>
      <c r="R30" s="354"/>
      <c r="S30" s="415"/>
    </row>
    <row r="31" spans="1:19" ht="64.5" customHeight="1">
      <c r="A31" s="626">
        <v>0.06</v>
      </c>
      <c r="B31" s="631" t="s">
        <v>528</v>
      </c>
      <c r="C31" s="20" t="s">
        <v>345</v>
      </c>
      <c r="D31" s="603"/>
      <c r="E31" s="389" t="s">
        <v>346</v>
      </c>
      <c r="F31" s="18" t="s">
        <v>347</v>
      </c>
      <c r="G31" s="18" t="s">
        <v>198</v>
      </c>
      <c r="H31" s="18" t="s">
        <v>45</v>
      </c>
      <c r="I31" s="18" t="s">
        <v>74</v>
      </c>
      <c r="J31" s="18" t="s">
        <v>44</v>
      </c>
      <c r="K31" s="18" t="s">
        <v>79</v>
      </c>
      <c r="L31" s="18" t="s">
        <v>79</v>
      </c>
      <c r="M31" s="191"/>
      <c r="N31" s="191"/>
      <c r="O31" s="648"/>
      <c r="P31" s="648"/>
      <c r="Q31" s="648"/>
      <c r="R31" s="648">
        <f>SUM(O31:Q32)</f>
        <v>0</v>
      </c>
      <c r="S31" s="414" t="s">
        <v>1010</v>
      </c>
    </row>
    <row r="32" spans="1:19" ht="57" customHeight="1">
      <c r="A32" s="627"/>
      <c r="B32" s="632"/>
      <c r="C32" s="20" t="s">
        <v>345</v>
      </c>
      <c r="D32" s="604"/>
      <c r="E32" s="389" t="s">
        <v>348</v>
      </c>
      <c r="F32" s="18" t="s">
        <v>23</v>
      </c>
      <c r="G32" s="18" t="s">
        <v>52</v>
      </c>
      <c r="H32" s="18" t="s">
        <v>45</v>
      </c>
      <c r="I32" s="18" t="s">
        <v>39</v>
      </c>
      <c r="J32" s="18" t="s">
        <v>102</v>
      </c>
      <c r="K32" s="18" t="s">
        <v>44</v>
      </c>
      <c r="L32" s="18" t="s">
        <v>39</v>
      </c>
      <c r="M32" s="191"/>
      <c r="N32" s="191"/>
      <c r="O32" s="649"/>
      <c r="P32" s="649"/>
      <c r="Q32" s="649"/>
      <c r="R32" s="649"/>
      <c r="S32" s="414" t="s">
        <v>349</v>
      </c>
    </row>
    <row r="33" spans="1:19" ht="11.25">
      <c r="A33" s="337"/>
      <c r="B33" s="403"/>
      <c r="C33" s="335"/>
      <c r="D33" s="423"/>
      <c r="E33" s="423"/>
      <c r="F33" s="331"/>
      <c r="G33" s="350"/>
      <c r="H33" s="350"/>
      <c r="I33" s="350"/>
      <c r="J33" s="350"/>
      <c r="K33" s="350"/>
      <c r="L33" s="350"/>
      <c r="M33" s="331"/>
      <c r="N33" s="331"/>
      <c r="O33" s="354"/>
      <c r="P33" s="354"/>
      <c r="Q33" s="354"/>
      <c r="R33" s="354"/>
      <c r="S33" s="415"/>
    </row>
    <row r="34" spans="1:19" ht="33.75">
      <c r="A34" s="626">
        <v>0.04</v>
      </c>
      <c r="B34" s="600" t="s">
        <v>434</v>
      </c>
      <c r="C34" s="20" t="s">
        <v>345</v>
      </c>
      <c r="D34" s="389" t="s">
        <v>350</v>
      </c>
      <c r="E34" s="389" t="s">
        <v>351</v>
      </c>
      <c r="F34" s="18" t="s">
        <v>315</v>
      </c>
      <c r="G34" s="18" t="s">
        <v>25</v>
      </c>
      <c r="H34" s="18" t="s">
        <v>28</v>
      </c>
      <c r="I34" s="18" t="s">
        <v>28</v>
      </c>
      <c r="J34" s="18" t="s">
        <v>101</v>
      </c>
      <c r="K34" s="18" t="s">
        <v>101</v>
      </c>
      <c r="L34" s="18"/>
      <c r="M34" s="191"/>
      <c r="N34" s="191"/>
      <c r="O34" s="223"/>
      <c r="P34" s="223"/>
      <c r="Q34" s="639">
        <f>250000+544000</f>
        <v>794000</v>
      </c>
      <c r="R34" s="119">
        <f aca="true" t="shared" si="1" ref="R34:R40">SUM(O34:Q34)</f>
        <v>794000</v>
      </c>
      <c r="S34" s="416" t="s">
        <v>881</v>
      </c>
    </row>
    <row r="35" spans="1:19" ht="45" customHeight="1">
      <c r="A35" s="627"/>
      <c r="B35" s="652"/>
      <c r="C35" s="20" t="s">
        <v>919</v>
      </c>
      <c r="D35" s="389" t="s">
        <v>352</v>
      </c>
      <c r="E35" s="389" t="s">
        <v>353</v>
      </c>
      <c r="F35" s="18" t="s">
        <v>315</v>
      </c>
      <c r="G35" s="18" t="s">
        <v>76</v>
      </c>
      <c r="H35" s="18" t="s">
        <v>76</v>
      </c>
      <c r="I35" s="18" t="s">
        <v>76</v>
      </c>
      <c r="J35" s="18" t="s">
        <v>31</v>
      </c>
      <c r="K35" s="18" t="s">
        <v>31</v>
      </c>
      <c r="L35" s="18"/>
      <c r="M35" s="191"/>
      <c r="N35" s="191"/>
      <c r="O35" s="223"/>
      <c r="P35" s="223"/>
      <c r="Q35" s="640"/>
      <c r="R35" s="119">
        <f t="shared" si="1"/>
        <v>0</v>
      </c>
      <c r="S35" s="414" t="s">
        <v>354</v>
      </c>
    </row>
    <row r="36" spans="1:19" ht="96" customHeight="1">
      <c r="A36" s="627"/>
      <c r="B36" s="652"/>
      <c r="C36" s="17" t="s">
        <v>199</v>
      </c>
      <c r="D36" s="389" t="s">
        <v>355</v>
      </c>
      <c r="E36" s="389" t="s">
        <v>356</v>
      </c>
      <c r="F36" s="18" t="s">
        <v>315</v>
      </c>
      <c r="G36" s="18" t="s">
        <v>25</v>
      </c>
      <c r="H36" s="18" t="s">
        <v>122</v>
      </c>
      <c r="I36" s="18" t="s">
        <v>122</v>
      </c>
      <c r="J36" s="18" t="s">
        <v>76</v>
      </c>
      <c r="K36" s="18" t="s">
        <v>101</v>
      </c>
      <c r="L36" s="18" t="s">
        <v>101</v>
      </c>
      <c r="M36" s="191"/>
      <c r="N36" s="191"/>
      <c r="O36" s="99"/>
      <c r="P36" s="226">
        <v>80000</v>
      </c>
      <c r="Q36" s="640"/>
      <c r="R36" s="293">
        <f t="shared" si="1"/>
        <v>80000</v>
      </c>
      <c r="S36" s="414" t="s">
        <v>1008</v>
      </c>
    </row>
    <row r="37" spans="1:19" ht="94.5" customHeight="1">
      <c r="A37" s="627"/>
      <c r="B37" s="652"/>
      <c r="C37" s="20" t="s">
        <v>919</v>
      </c>
      <c r="D37" s="389" t="s">
        <v>359</v>
      </c>
      <c r="E37" s="389" t="s">
        <v>47</v>
      </c>
      <c r="F37" s="18" t="s">
        <v>23</v>
      </c>
      <c r="G37" s="18" t="s">
        <v>25</v>
      </c>
      <c r="H37" s="18" t="s">
        <v>45</v>
      </c>
      <c r="I37" s="18" t="s">
        <v>45</v>
      </c>
      <c r="J37" s="18" t="s">
        <v>52</v>
      </c>
      <c r="K37" s="18" t="s">
        <v>198</v>
      </c>
      <c r="L37" s="18" t="s">
        <v>198</v>
      </c>
      <c r="M37" s="191"/>
      <c r="N37" s="191"/>
      <c r="O37" s="99"/>
      <c r="P37" s="226">
        <v>60000</v>
      </c>
      <c r="Q37" s="640"/>
      <c r="R37" s="293">
        <f t="shared" si="1"/>
        <v>60000</v>
      </c>
      <c r="S37" s="414" t="s">
        <v>1009</v>
      </c>
    </row>
    <row r="38" spans="1:19" ht="47.25" customHeight="1">
      <c r="A38" s="627"/>
      <c r="B38" s="652"/>
      <c r="C38" s="20" t="s">
        <v>919</v>
      </c>
      <c r="D38" s="389" t="s">
        <v>981</v>
      </c>
      <c r="E38" s="389" t="s">
        <v>46</v>
      </c>
      <c r="F38" s="18" t="s">
        <v>23</v>
      </c>
      <c r="G38" s="18" t="s">
        <v>25</v>
      </c>
      <c r="H38" s="18" t="s">
        <v>45</v>
      </c>
      <c r="I38" s="18" t="s">
        <v>196</v>
      </c>
      <c r="J38" s="18" t="s">
        <v>198</v>
      </c>
      <c r="K38" s="18" t="s">
        <v>124</v>
      </c>
      <c r="L38" s="18"/>
      <c r="M38" s="191"/>
      <c r="N38" s="191"/>
      <c r="O38" s="223"/>
      <c r="P38" s="223"/>
      <c r="Q38" s="640"/>
      <c r="R38" s="119">
        <f t="shared" si="1"/>
        <v>0</v>
      </c>
      <c r="S38" s="414" t="s">
        <v>1007</v>
      </c>
    </row>
    <row r="39" spans="1:19" ht="135">
      <c r="A39" s="627"/>
      <c r="B39" s="652"/>
      <c r="C39" s="20" t="s">
        <v>920</v>
      </c>
      <c r="D39" s="389" t="s">
        <v>360</v>
      </c>
      <c r="E39" s="389" t="s">
        <v>89</v>
      </c>
      <c r="F39" s="18" t="s">
        <v>23</v>
      </c>
      <c r="G39" s="18" t="s">
        <v>50</v>
      </c>
      <c r="H39" s="18" t="s">
        <v>45</v>
      </c>
      <c r="I39" s="18" t="s">
        <v>102</v>
      </c>
      <c r="J39" s="18" t="s">
        <v>95</v>
      </c>
      <c r="K39" s="18" t="s">
        <v>52</v>
      </c>
      <c r="L39" s="18" t="s">
        <v>102</v>
      </c>
      <c r="M39" s="191"/>
      <c r="N39" s="191"/>
      <c r="O39" s="223"/>
      <c r="P39" s="223"/>
      <c r="Q39" s="640"/>
      <c r="R39" s="119">
        <f t="shared" si="1"/>
        <v>0</v>
      </c>
      <c r="S39" s="414" t="s">
        <v>1006</v>
      </c>
    </row>
    <row r="40" spans="1:19" ht="45">
      <c r="A40" s="627"/>
      <c r="B40" s="652"/>
      <c r="C40" s="20" t="s">
        <v>361</v>
      </c>
      <c r="D40" s="389" t="s">
        <v>635</v>
      </c>
      <c r="E40" s="389" t="s">
        <v>362</v>
      </c>
      <c r="F40" s="18" t="s">
        <v>315</v>
      </c>
      <c r="G40" s="102" t="s">
        <v>76</v>
      </c>
      <c r="H40" s="18" t="s">
        <v>28</v>
      </c>
      <c r="I40" s="18" t="s">
        <v>101</v>
      </c>
      <c r="J40" s="18" t="s">
        <v>31</v>
      </c>
      <c r="K40" s="18" t="s">
        <v>31</v>
      </c>
      <c r="L40" s="18" t="s">
        <v>31</v>
      </c>
      <c r="M40" s="191"/>
      <c r="N40" s="191"/>
      <c r="O40" s="223"/>
      <c r="P40" s="223"/>
      <c r="Q40" s="640"/>
      <c r="R40" s="119">
        <f t="shared" si="1"/>
        <v>0</v>
      </c>
      <c r="S40" s="414" t="s">
        <v>408</v>
      </c>
    </row>
    <row r="41" spans="1:20" s="148" customFormat="1" ht="90">
      <c r="A41" s="628"/>
      <c r="B41" s="652"/>
      <c r="C41" s="146" t="s">
        <v>997</v>
      </c>
      <c r="D41" s="399" t="s">
        <v>636</v>
      </c>
      <c r="E41" s="383" t="s">
        <v>637</v>
      </c>
      <c r="F41" s="162" t="s">
        <v>638</v>
      </c>
      <c r="G41" s="271">
        <v>600</v>
      </c>
      <c r="H41" s="157">
        <v>5400</v>
      </c>
      <c r="I41" s="157">
        <v>5400</v>
      </c>
      <c r="J41" s="157">
        <v>2850</v>
      </c>
      <c r="K41" s="157">
        <v>1250</v>
      </c>
      <c r="L41" s="157">
        <v>1300</v>
      </c>
      <c r="M41" s="191"/>
      <c r="N41" s="191"/>
      <c r="O41" s="173"/>
      <c r="P41" s="155">
        <v>315000</v>
      </c>
      <c r="Q41" s="640"/>
      <c r="R41" s="145">
        <f>SUM(O41:Q41)</f>
        <v>315000</v>
      </c>
      <c r="S41" s="420" t="s">
        <v>782</v>
      </c>
      <c r="T41" s="433"/>
    </row>
    <row r="42" spans="1:19" ht="50.25" customHeight="1">
      <c r="A42" s="626">
        <v>0.02</v>
      </c>
      <c r="B42" s="631" t="s">
        <v>435</v>
      </c>
      <c r="C42" s="590" t="s">
        <v>921</v>
      </c>
      <c r="D42" s="389" t="s">
        <v>639</v>
      </c>
      <c r="E42" s="389" t="s">
        <v>363</v>
      </c>
      <c r="F42" s="18" t="s">
        <v>315</v>
      </c>
      <c r="G42" s="18" t="s">
        <v>31</v>
      </c>
      <c r="H42" s="18" t="s">
        <v>31</v>
      </c>
      <c r="I42" s="18" t="s">
        <v>31</v>
      </c>
      <c r="J42" s="18" t="s">
        <v>31</v>
      </c>
      <c r="K42" s="18"/>
      <c r="L42" s="18"/>
      <c r="M42" s="191"/>
      <c r="N42" s="191"/>
      <c r="O42" s="223"/>
      <c r="P42" s="223"/>
      <c r="Q42" s="223"/>
      <c r="R42" s="119">
        <f>SUM(O42:Q42)</f>
        <v>0</v>
      </c>
      <c r="S42" s="414" t="s">
        <v>640</v>
      </c>
    </row>
    <row r="43" spans="1:19" ht="63" customHeight="1">
      <c r="A43" s="628"/>
      <c r="B43" s="632"/>
      <c r="C43" s="591"/>
      <c r="D43" s="389" t="s">
        <v>364</v>
      </c>
      <c r="E43" s="389" t="s">
        <v>348</v>
      </c>
      <c r="F43" s="18" t="s">
        <v>23</v>
      </c>
      <c r="G43" s="18" t="s">
        <v>52</v>
      </c>
      <c r="H43" s="18" t="s">
        <v>45</v>
      </c>
      <c r="I43" s="18" t="s">
        <v>39</v>
      </c>
      <c r="J43" s="18" t="s">
        <v>102</v>
      </c>
      <c r="K43" s="18" t="s">
        <v>44</v>
      </c>
      <c r="L43" s="18" t="s">
        <v>39</v>
      </c>
      <c r="M43" s="191"/>
      <c r="N43" s="191"/>
      <c r="O43" s="223"/>
      <c r="P43" s="223"/>
      <c r="Q43" s="223"/>
      <c r="R43" s="119">
        <f>SUM(O43:Q43)</f>
        <v>0</v>
      </c>
      <c r="S43" s="414" t="s">
        <v>641</v>
      </c>
    </row>
    <row r="44" spans="1:19" ht="11.25">
      <c r="A44" s="337"/>
      <c r="B44" s="422"/>
      <c r="C44" s="335"/>
      <c r="D44" s="423"/>
      <c r="E44" s="423"/>
      <c r="F44" s="331"/>
      <c r="G44" s="350"/>
      <c r="H44" s="350"/>
      <c r="I44" s="350"/>
      <c r="J44" s="350"/>
      <c r="K44" s="350"/>
      <c r="L44" s="350"/>
      <c r="M44" s="350"/>
      <c r="N44" s="350"/>
      <c r="O44" s="353">
        <f>SUM(O34:O43)</f>
        <v>0</v>
      </c>
      <c r="P44" s="353">
        <f>SUM(P34:P43)</f>
        <v>455000</v>
      </c>
      <c r="Q44" s="353">
        <f>SUM(Q34:Q43)</f>
        <v>794000</v>
      </c>
      <c r="R44" s="353">
        <f>SUM(R34:R43)</f>
        <v>1249000</v>
      </c>
      <c r="S44" s="415"/>
    </row>
    <row r="45" spans="1:19" ht="78.75" customHeight="1">
      <c r="A45" s="194">
        <v>0.08</v>
      </c>
      <c r="B45" s="406" t="s">
        <v>514</v>
      </c>
      <c r="C45" s="20" t="s">
        <v>365</v>
      </c>
      <c r="D45" s="408"/>
      <c r="E45" s="389" t="s">
        <v>90</v>
      </c>
      <c r="F45" s="18" t="s">
        <v>23</v>
      </c>
      <c r="G45" s="18" t="s">
        <v>327</v>
      </c>
      <c r="H45" s="18" t="s">
        <v>195</v>
      </c>
      <c r="I45" s="18" t="s">
        <v>95</v>
      </c>
      <c r="J45" s="18" t="s">
        <v>50</v>
      </c>
      <c r="K45" s="18" t="s">
        <v>123</v>
      </c>
      <c r="L45" s="18" t="s">
        <v>95</v>
      </c>
      <c r="M45" s="191"/>
      <c r="N45" s="191"/>
      <c r="O45" s="223"/>
      <c r="P45" s="223"/>
      <c r="Q45" s="223"/>
      <c r="R45" s="119">
        <f>SUM(O45:Q45)</f>
        <v>0</v>
      </c>
      <c r="S45" s="414" t="s">
        <v>328</v>
      </c>
    </row>
    <row r="46" spans="1:19" ht="11.25">
      <c r="A46" s="337"/>
      <c r="B46" s="422"/>
      <c r="C46" s="335"/>
      <c r="D46" s="423"/>
      <c r="E46" s="423"/>
      <c r="F46" s="331"/>
      <c r="G46" s="350"/>
      <c r="H46" s="350"/>
      <c r="I46" s="350"/>
      <c r="J46" s="350"/>
      <c r="K46" s="350"/>
      <c r="L46" s="350"/>
      <c r="M46" s="331"/>
      <c r="N46" s="331"/>
      <c r="O46" s="354"/>
      <c r="P46" s="354"/>
      <c r="Q46" s="354"/>
      <c r="R46" s="354"/>
      <c r="S46" s="415"/>
    </row>
    <row r="47" spans="1:19" ht="63.75" customHeight="1">
      <c r="A47" s="549">
        <v>0.08</v>
      </c>
      <c r="B47" s="533" t="s">
        <v>515</v>
      </c>
      <c r="C47" s="506" t="s">
        <v>922</v>
      </c>
      <c r="D47" s="650"/>
      <c r="E47" s="390" t="s">
        <v>326</v>
      </c>
      <c r="F47" s="25" t="s">
        <v>22</v>
      </c>
      <c r="G47" s="39" t="s">
        <v>25</v>
      </c>
      <c r="H47" s="39" t="s">
        <v>366</v>
      </c>
      <c r="I47" s="39" t="s">
        <v>367</v>
      </c>
      <c r="J47" s="56">
        <v>120</v>
      </c>
      <c r="K47" s="56">
        <v>560</v>
      </c>
      <c r="L47" s="104">
        <v>1300</v>
      </c>
      <c r="M47" s="191"/>
      <c r="N47" s="191"/>
      <c r="O47" s="223"/>
      <c r="P47" s="223"/>
      <c r="Q47" s="223"/>
      <c r="R47" s="641"/>
      <c r="S47" s="637" t="s">
        <v>1005</v>
      </c>
    </row>
    <row r="48" spans="1:19" ht="81" customHeight="1">
      <c r="A48" s="552"/>
      <c r="B48" s="534"/>
      <c r="C48" s="513"/>
      <c r="D48" s="651"/>
      <c r="E48" s="390" t="s">
        <v>329</v>
      </c>
      <c r="F48" s="25" t="s">
        <v>175</v>
      </c>
      <c r="G48" s="83" t="s">
        <v>368</v>
      </c>
      <c r="H48" s="83" t="s">
        <v>39</v>
      </c>
      <c r="I48" s="83" t="s">
        <v>39</v>
      </c>
      <c r="J48" s="83" t="s">
        <v>368</v>
      </c>
      <c r="K48" s="83" t="s">
        <v>369</v>
      </c>
      <c r="L48" s="102" t="s">
        <v>39</v>
      </c>
      <c r="M48" s="191"/>
      <c r="N48" s="191"/>
      <c r="O48" s="223"/>
      <c r="P48" s="223"/>
      <c r="Q48" s="223"/>
      <c r="R48" s="643"/>
      <c r="S48" s="638"/>
    </row>
    <row r="49" spans="1:19" ht="12.75" customHeight="1">
      <c r="A49" s="337"/>
      <c r="B49" s="403"/>
      <c r="C49" s="335"/>
      <c r="D49" s="423"/>
      <c r="E49" s="423"/>
      <c r="F49" s="331"/>
      <c r="G49" s="350"/>
      <c r="H49" s="350"/>
      <c r="I49" s="350"/>
      <c r="J49" s="350"/>
      <c r="K49" s="350"/>
      <c r="L49" s="350"/>
      <c r="M49" s="331"/>
      <c r="N49" s="331"/>
      <c r="O49" s="354"/>
      <c r="P49" s="354"/>
      <c r="Q49" s="354"/>
      <c r="R49" s="354"/>
      <c r="S49" s="415"/>
    </row>
    <row r="50" spans="1:19" s="50" customFormat="1" ht="202.5">
      <c r="A50" s="549">
        <v>0.08</v>
      </c>
      <c r="B50" s="491" t="s">
        <v>370</v>
      </c>
      <c r="C50" s="514" t="s">
        <v>923</v>
      </c>
      <c r="D50" s="389" t="s">
        <v>1071</v>
      </c>
      <c r="E50" s="381" t="s">
        <v>110</v>
      </c>
      <c r="F50" s="39" t="s">
        <v>22</v>
      </c>
      <c r="G50" s="39" t="s">
        <v>25</v>
      </c>
      <c r="H50" s="39" t="s">
        <v>76</v>
      </c>
      <c r="I50" s="39" t="s">
        <v>31</v>
      </c>
      <c r="J50" s="39" t="s">
        <v>31</v>
      </c>
      <c r="K50" s="39"/>
      <c r="L50" s="39"/>
      <c r="M50" s="191"/>
      <c r="N50" s="191"/>
      <c r="O50" s="634"/>
      <c r="P50" s="644">
        <v>2000000</v>
      </c>
      <c r="Q50" s="634">
        <v>1500000</v>
      </c>
      <c r="R50" s="641">
        <f>SUM(O50:Q55)</f>
        <v>3500000</v>
      </c>
      <c r="S50" s="428" t="s">
        <v>1073</v>
      </c>
    </row>
    <row r="51" spans="1:19" s="50" customFormat="1" ht="67.5">
      <c r="A51" s="552"/>
      <c r="B51" s="488"/>
      <c r="C51" s="515"/>
      <c r="D51" s="389" t="s">
        <v>1072</v>
      </c>
      <c r="E51" s="381" t="s">
        <v>371</v>
      </c>
      <c r="F51" s="39" t="s">
        <v>22</v>
      </c>
      <c r="G51" s="39" t="s">
        <v>25</v>
      </c>
      <c r="H51" s="39" t="s">
        <v>133</v>
      </c>
      <c r="I51" s="39" t="s">
        <v>94</v>
      </c>
      <c r="J51" s="39" t="s">
        <v>84</v>
      </c>
      <c r="K51" s="39" t="s">
        <v>84</v>
      </c>
      <c r="L51" s="39" t="s">
        <v>84</v>
      </c>
      <c r="M51" s="191"/>
      <c r="N51" s="191"/>
      <c r="O51" s="635"/>
      <c r="P51" s="645"/>
      <c r="Q51" s="635"/>
      <c r="R51" s="642"/>
      <c r="S51" s="417" t="s">
        <v>1074</v>
      </c>
    </row>
    <row r="52" spans="1:19" s="50" customFormat="1" ht="39" customHeight="1">
      <c r="A52" s="552"/>
      <c r="B52" s="488"/>
      <c r="C52" s="515"/>
      <c r="D52" s="389" t="s">
        <v>372</v>
      </c>
      <c r="E52" s="381" t="s">
        <v>1100</v>
      </c>
      <c r="F52" s="39" t="s">
        <v>22</v>
      </c>
      <c r="G52" s="39" t="s">
        <v>25</v>
      </c>
      <c r="H52" s="39" t="s">
        <v>122</v>
      </c>
      <c r="I52" s="39" t="s">
        <v>26</v>
      </c>
      <c r="J52" s="39" t="s">
        <v>76</v>
      </c>
      <c r="K52" s="39" t="s">
        <v>76</v>
      </c>
      <c r="L52" s="39" t="s">
        <v>25</v>
      </c>
      <c r="M52" s="191"/>
      <c r="N52" s="191"/>
      <c r="O52" s="635"/>
      <c r="P52" s="645"/>
      <c r="Q52" s="635"/>
      <c r="R52" s="642"/>
      <c r="S52" s="428" t="s">
        <v>1004</v>
      </c>
    </row>
    <row r="53" spans="1:19" s="50" customFormat="1" ht="45">
      <c r="A53" s="552"/>
      <c r="B53" s="488"/>
      <c r="C53" s="515"/>
      <c r="D53" s="389" t="s">
        <v>373</v>
      </c>
      <c r="E53" s="381" t="s">
        <v>374</v>
      </c>
      <c r="F53" s="39" t="s">
        <v>22</v>
      </c>
      <c r="G53" s="39" t="s">
        <v>25</v>
      </c>
      <c r="H53" s="39" t="s">
        <v>122</v>
      </c>
      <c r="I53" s="39" t="s">
        <v>26</v>
      </c>
      <c r="J53" s="39" t="s">
        <v>76</v>
      </c>
      <c r="K53" s="39" t="s">
        <v>76</v>
      </c>
      <c r="L53" s="39" t="s">
        <v>25</v>
      </c>
      <c r="M53" s="191"/>
      <c r="N53" s="191"/>
      <c r="O53" s="635"/>
      <c r="P53" s="645"/>
      <c r="Q53" s="635"/>
      <c r="R53" s="642"/>
      <c r="S53" s="428" t="s">
        <v>1004</v>
      </c>
    </row>
    <row r="54" spans="1:19" s="50" customFormat="1" ht="56.25">
      <c r="A54" s="552"/>
      <c r="B54" s="488"/>
      <c r="C54" s="515"/>
      <c r="D54" s="389" t="s">
        <v>375</v>
      </c>
      <c r="E54" s="381" t="s">
        <v>912</v>
      </c>
      <c r="F54" s="39" t="s">
        <v>22</v>
      </c>
      <c r="G54" s="39" t="s">
        <v>106</v>
      </c>
      <c r="H54" s="39" t="s">
        <v>376</v>
      </c>
      <c r="I54" s="39" t="s">
        <v>377</v>
      </c>
      <c r="J54" s="39" t="s">
        <v>97</v>
      </c>
      <c r="K54" s="39" t="s">
        <v>194</v>
      </c>
      <c r="L54" s="39" t="s">
        <v>106</v>
      </c>
      <c r="M54" s="191"/>
      <c r="N54" s="191"/>
      <c r="O54" s="635"/>
      <c r="P54" s="645"/>
      <c r="Q54" s="635"/>
      <c r="R54" s="642"/>
      <c r="S54" s="428" t="s">
        <v>378</v>
      </c>
    </row>
    <row r="55" spans="1:19" s="50" customFormat="1" ht="40.5" customHeight="1">
      <c r="A55" s="552"/>
      <c r="B55" s="488"/>
      <c r="C55" s="515"/>
      <c r="D55" s="389" t="s">
        <v>379</v>
      </c>
      <c r="E55" s="383" t="s">
        <v>913</v>
      </c>
      <c r="F55" s="83" t="s">
        <v>22</v>
      </c>
      <c r="G55" s="83" t="s">
        <v>25</v>
      </c>
      <c r="H55" s="83" t="s">
        <v>28</v>
      </c>
      <c r="I55" s="83" t="s">
        <v>101</v>
      </c>
      <c r="J55" s="83" t="s">
        <v>31</v>
      </c>
      <c r="K55" s="83" t="s">
        <v>31</v>
      </c>
      <c r="L55" s="227">
        <v>1</v>
      </c>
      <c r="M55" s="191"/>
      <c r="N55" s="191"/>
      <c r="O55" s="635"/>
      <c r="P55" s="645"/>
      <c r="Q55" s="635"/>
      <c r="R55" s="642"/>
      <c r="S55" s="428" t="s">
        <v>380</v>
      </c>
    </row>
    <row r="56" spans="1:19" s="50" customFormat="1" ht="39" customHeight="1">
      <c r="A56" s="549">
        <v>0.02</v>
      </c>
      <c r="B56" s="487" t="s">
        <v>381</v>
      </c>
      <c r="C56" s="514" t="s">
        <v>995</v>
      </c>
      <c r="D56" s="389" t="s">
        <v>382</v>
      </c>
      <c r="E56" s="383" t="s">
        <v>383</v>
      </c>
      <c r="F56" s="83" t="s">
        <v>22</v>
      </c>
      <c r="G56" s="83" t="s">
        <v>25</v>
      </c>
      <c r="H56" s="83" t="s">
        <v>122</v>
      </c>
      <c r="I56" s="83" t="s">
        <v>84</v>
      </c>
      <c r="J56" s="83" t="s">
        <v>31</v>
      </c>
      <c r="K56" s="83" t="s">
        <v>76</v>
      </c>
      <c r="L56" s="39" t="s">
        <v>76</v>
      </c>
      <c r="M56" s="191"/>
      <c r="N56" s="191"/>
      <c r="O56" s="635"/>
      <c r="P56" s="645"/>
      <c r="Q56" s="635"/>
      <c r="R56" s="642"/>
      <c r="S56" s="428" t="s">
        <v>1002</v>
      </c>
    </row>
    <row r="57" spans="1:19" s="50" customFormat="1" ht="35.25" customHeight="1">
      <c r="A57" s="552"/>
      <c r="B57" s="488"/>
      <c r="C57" s="515"/>
      <c r="D57" s="389" t="s">
        <v>384</v>
      </c>
      <c r="E57" s="381" t="s">
        <v>385</v>
      </c>
      <c r="F57" s="39" t="s">
        <v>22</v>
      </c>
      <c r="G57" s="39" t="s">
        <v>25</v>
      </c>
      <c r="H57" s="39" t="s">
        <v>122</v>
      </c>
      <c r="I57" s="39" t="s">
        <v>84</v>
      </c>
      <c r="J57" s="39" t="s">
        <v>31</v>
      </c>
      <c r="K57" s="39" t="s">
        <v>76</v>
      </c>
      <c r="L57" s="39" t="s">
        <v>76</v>
      </c>
      <c r="M57" s="191"/>
      <c r="N57" s="191"/>
      <c r="O57" s="635"/>
      <c r="P57" s="645"/>
      <c r="Q57" s="635"/>
      <c r="R57" s="642"/>
      <c r="S57" s="428" t="s">
        <v>1003</v>
      </c>
    </row>
    <row r="58" spans="1:19" s="50" customFormat="1" ht="33.75" customHeight="1">
      <c r="A58" s="552"/>
      <c r="B58" s="488"/>
      <c r="C58" s="515"/>
      <c r="D58" s="389" t="s">
        <v>386</v>
      </c>
      <c r="E58" s="381" t="s">
        <v>387</v>
      </c>
      <c r="F58" s="39" t="s">
        <v>22</v>
      </c>
      <c r="G58" s="39" t="s">
        <v>25</v>
      </c>
      <c r="H58" s="39" t="s">
        <v>76</v>
      </c>
      <c r="I58" s="39" t="s">
        <v>31</v>
      </c>
      <c r="J58" s="39"/>
      <c r="K58" s="39"/>
      <c r="L58" s="39" t="s">
        <v>31</v>
      </c>
      <c r="M58" s="191"/>
      <c r="N58" s="191"/>
      <c r="O58" s="635"/>
      <c r="P58" s="645"/>
      <c r="Q58" s="635"/>
      <c r="R58" s="642"/>
      <c r="S58" s="428"/>
    </row>
    <row r="59" spans="1:19" s="50" customFormat="1" ht="39" customHeight="1">
      <c r="A59" s="550"/>
      <c r="B59" s="551"/>
      <c r="C59" s="516"/>
      <c r="D59" s="389" t="s">
        <v>388</v>
      </c>
      <c r="E59" s="381" t="s">
        <v>389</v>
      </c>
      <c r="F59" s="38" t="s">
        <v>390</v>
      </c>
      <c r="G59" s="39" t="s">
        <v>25</v>
      </c>
      <c r="H59" s="39" t="s">
        <v>45</v>
      </c>
      <c r="I59" s="39" t="s">
        <v>39</v>
      </c>
      <c r="J59" s="39" t="s">
        <v>44</v>
      </c>
      <c r="K59" s="39" t="s">
        <v>74</v>
      </c>
      <c r="L59" s="39" t="s">
        <v>39</v>
      </c>
      <c r="M59" s="191"/>
      <c r="N59" s="191"/>
      <c r="O59" s="636"/>
      <c r="P59" s="646"/>
      <c r="Q59" s="636"/>
      <c r="R59" s="643"/>
      <c r="S59" s="428" t="s">
        <v>391</v>
      </c>
    </row>
    <row r="60" spans="1:19" ht="11.25">
      <c r="A60" s="337"/>
      <c r="B60" s="403"/>
      <c r="C60" s="335"/>
      <c r="D60" s="423"/>
      <c r="E60" s="423"/>
      <c r="F60" s="331"/>
      <c r="G60" s="350"/>
      <c r="H60" s="350"/>
      <c r="I60" s="350"/>
      <c r="J60" s="350"/>
      <c r="K60" s="350"/>
      <c r="L60" s="350"/>
      <c r="M60" s="331"/>
      <c r="N60" s="331"/>
      <c r="O60" s="353">
        <f>SUM(O50:O59)</f>
        <v>0</v>
      </c>
      <c r="P60" s="353">
        <f>SUM(P50:P59)</f>
        <v>2000000</v>
      </c>
      <c r="Q60" s="353">
        <f>SUM(Q50:Q59)</f>
        <v>1500000</v>
      </c>
      <c r="R60" s="353">
        <f>SUM(R50:R59)</f>
        <v>3500000</v>
      </c>
      <c r="S60" s="415"/>
    </row>
    <row r="61" spans="1:19" ht="128.25" customHeight="1">
      <c r="A61" s="194">
        <v>0.02</v>
      </c>
      <c r="B61" s="406" t="s">
        <v>516</v>
      </c>
      <c r="C61" s="20" t="s">
        <v>392</v>
      </c>
      <c r="D61" s="408"/>
      <c r="E61" s="389" t="s">
        <v>393</v>
      </c>
      <c r="F61" s="18" t="s">
        <v>22</v>
      </c>
      <c r="G61" s="18" t="s">
        <v>25</v>
      </c>
      <c r="H61" s="18" t="s">
        <v>105</v>
      </c>
      <c r="I61" s="23" t="s">
        <v>28</v>
      </c>
      <c r="J61" s="23" t="s">
        <v>76</v>
      </c>
      <c r="K61" s="23" t="s">
        <v>76</v>
      </c>
      <c r="L61" s="23" t="s">
        <v>76</v>
      </c>
      <c r="M61" s="191"/>
      <c r="N61" s="191"/>
      <c r="O61" s="223"/>
      <c r="P61" s="223"/>
      <c r="Q61" s="223"/>
      <c r="R61" s="119">
        <f>SUM(O61:Q61)</f>
        <v>0</v>
      </c>
      <c r="S61" s="414" t="s">
        <v>1001</v>
      </c>
    </row>
    <row r="62" spans="1:19" ht="11.25">
      <c r="A62" s="337"/>
      <c r="B62" s="403"/>
      <c r="C62" s="335"/>
      <c r="D62" s="423"/>
      <c r="E62" s="423"/>
      <c r="F62" s="331"/>
      <c r="G62" s="350"/>
      <c r="H62" s="350"/>
      <c r="I62" s="350"/>
      <c r="J62" s="350"/>
      <c r="K62" s="350"/>
      <c r="L62" s="350"/>
      <c r="M62" s="331"/>
      <c r="N62" s="331"/>
      <c r="O62" s="354"/>
      <c r="P62" s="354"/>
      <c r="Q62" s="354"/>
      <c r="R62" s="354"/>
      <c r="S62" s="415"/>
    </row>
    <row r="63" spans="1:19" ht="72" customHeight="1">
      <c r="A63" s="194">
        <v>0.02</v>
      </c>
      <c r="B63" s="406" t="s">
        <v>517</v>
      </c>
      <c r="C63" s="20" t="s">
        <v>392</v>
      </c>
      <c r="D63" s="408"/>
      <c r="E63" s="393" t="s">
        <v>642</v>
      </c>
      <c r="F63" s="18" t="s">
        <v>315</v>
      </c>
      <c r="G63" s="18" t="s">
        <v>25</v>
      </c>
      <c r="H63" s="18" t="s">
        <v>26</v>
      </c>
      <c r="I63" s="18" t="s">
        <v>76</v>
      </c>
      <c r="J63" s="18" t="s">
        <v>25</v>
      </c>
      <c r="K63" s="18" t="s">
        <v>31</v>
      </c>
      <c r="L63" s="18" t="s">
        <v>31</v>
      </c>
      <c r="M63" s="191"/>
      <c r="N63" s="191"/>
      <c r="O63" s="223"/>
      <c r="P63" s="223"/>
      <c r="Q63" s="223"/>
      <c r="R63" s="119"/>
      <c r="S63" s="414" t="s">
        <v>1000</v>
      </c>
    </row>
    <row r="64" spans="1:19" ht="11.25">
      <c r="A64" s="337"/>
      <c r="B64" s="403"/>
      <c r="C64" s="335"/>
      <c r="D64" s="423"/>
      <c r="E64" s="423"/>
      <c r="F64" s="331"/>
      <c r="G64" s="350"/>
      <c r="H64" s="350"/>
      <c r="I64" s="350"/>
      <c r="J64" s="350"/>
      <c r="K64" s="350"/>
      <c r="L64" s="350"/>
      <c r="M64" s="331"/>
      <c r="N64" s="331"/>
      <c r="O64" s="354"/>
      <c r="P64" s="354"/>
      <c r="Q64" s="354"/>
      <c r="R64" s="354"/>
      <c r="S64" s="415"/>
    </row>
    <row r="65" spans="1:20" ht="67.5">
      <c r="A65" s="195"/>
      <c r="B65" s="451" t="s">
        <v>643</v>
      </c>
      <c r="C65" s="20" t="s">
        <v>392</v>
      </c>
      <c r="D65" s="389" t="s">
        <v>357</v>
      </c>
      <c r="E65" s="389" t="s">
        <v>358</v>
      </c>
      <c r="F65" s="18" t="s">
        <v>315</v>
      </c>
      <c r="G65" s="18" t="s">
        <v>25</v>
      </c>
      <c r="H65" s="18" t="s">
        <v>26</v>
      </c>
      <c r="I65" s="18" t="s">
        <v>76</v>
      </c>
      <c r="J65" s="18" t="s">
        <v>25</v>
      </c>
      <c r="K65" s="18" t="s">
        <v>31</v>
      </c>
      <c r="L65" s="18" t="s">
        <v>31</v>
      </c>
      <c r="M65" s="191"/>
      <c r="N65" s="191"/>
      <c r="O65" s="99"/>
      <c r="P65" s="223">
        <v>20000</v>
      </c>
      <c r="Q65" s="99"/>
      <c r="R65" s="119">
        <f aca="true" t="shared" si="2" ref="R65:R73">SUM(O65:Q65)</f>
        <v>20000</v>
      </c>
      <c r="S65" s="428" t="s">
        <v>529</v>
      </c>
      <c r="T65" s="240"/>
    </row>
    <row r="66" spans="1:19" ht="93.75" customHeight="1">
      <c r="A66" s="626">
        <v>0.02</v>
      </c>
      <c r="B66" s="631" t="s">
        <v>499</v>
      </c>
      <c r="C66" s="655" t="s">
        <v>365</v>
      </c>
      <c r="D66" s="389" t="s">
        <v>885</v>
      </c>
      <c r="E66" s="389" t="s">
        <v>884</v>
      </c>
      <c r="F66" s="18" t="s">
        <v>315</v>
      </c>
      <c r="G66" s="18" t="s">
        <v>25</v>
      </c>
      <c r="H66" s="18" t="s">
        <v>122</v>
      </c>
      <c r="I66" s="18" t="s">
        <v>26</v>
      </c>
      <c r="J66" s="18" t="s">
        <v>31</v>
      </c>
      <c r="K66" s="18" t="s">
        <v>76</v>
      </c>
      <c r="L66" s="18" t="s">
        <v>31</v>
      </c>
      <c r="M66" s="191"/>
      <c r="N66" s="191"/>
      <c r="O66" s="99"/>
      <c r="P66" s="99"/>
      <c r="Q66" s="99"/>
      <c r="R66" s="119">
        <f t="shared" si="2"/>
        <v>0</v>
      </c>
      <c r="S66" s="414" t="s">
        <v>999</v>
      </c>
    </row>
    <row r="67" spans="1:19" ht="33" customHeight="1">
      <c r="A67" s="628"/>
      <c r="B67" s="633"/>
      <c r="C67" s="656"/>
      <c r="D67" s="389" t="s">
        <v>394</v>
      </c>
      <c r="E67" s="389" t="s">
        <v>395</v>
      </c>
      <c r="F67" s="18" t="s">
        <v>315</v>
      </c>
      <c r="G67" s="18" t="s">
        <v>25</v>
      </c>
      <c r="H67" s="18" t="s">
        <v>122</v>
      </c>
      <c r="I67" s="18" t="s">
        <v>26</v>
      </c>
      <c r="J67" s="18" t="s">
        <v>31</v>
      </c>
      <c r="K67" s="18" t="s">
        <v>76</v>
      </c>
      <c r="L67" s="18" t="s">
        <v>31</v>
      </c>
      <c r="M67" s="191"/>
      <c r="N67" s="191"/>
      <c r="O67" s="99">
        <v>20000</v>
      </c>
      <c r="P67" s="99"/>
      <c r="Q67" s="99"/>
      <c r="R67" s="119">
        <f t="shared" si="2"/>
        <v>20000</v>
      </c>
      <c r="S67" s="414"/>
    </row>
    <row r="68" spans="1:19" ht="74.25" customHeight="1">
      <c r="A68" s="626">
        <v>0.08</v>
      </c>
      <c r="B68" s="631" t="s">
        <v>500</v>
      </c>
      <c r="C68" s="629" t="s">
        <v>963</v>
      </c>
      <c r="D68" s="389" t="s">
        <v>396</v>
      </c>
      <c r="E68" s="389" t="s">
        <v>397</v>
      </c>
      <c r="F68" s="18" t="s">
        <v>315</v>
      </c>
      <c r="G68" s="18" t="s">
        <v>25</v>
      </c>
      <c r="H68" s="18" t="s">
        <v>122</v>
      </c>
      <c r="I68" s="107" t="s">
        <v>28</v>
      </c>
      <c r="J68" s="18" t="s">
        <v>76</v>
      </c>
      <c r="K68" s="18" t="s">
        <v>76</v>
      </c>
      <c r="L68" s="18" t="s">
        <v>76</v>
      </c>
      <c r="M68" s="191"/>
      <c r="N68" s="191"/>
      <c r="O68" s="223">
        <v>0</v>
      </c>
      <c r="P68" s="223"/>
      <c r="Q68" s="223"/>
      <c r="R68" s="119">
        <f t="shared" si="2"/>
        <v>0</v>
      </c>
      <c r="S68" s="414" t="s">
        <v>398</v>
      </c>
    </row>
    <row r="69" spans="1:19" ht="41.25" customHeight="1">
      <c r="A69" s="627"/>
      <c r="B69" s="632"/>
      <c r="C69" s="653"/>
      <c r="D69" s="389" t="s">
        <v>399</v>
      </c>
      <c r="E69" s="389" t="s">
        <v>400</v>
      </c>
      <c r="F69" s="18" t="s">
        <v>315</v>
      </c>
      <c r="G69" s="18" t="s">
        <v>25</v>
      </c>
      <c r="H69" s="18" t="s">
        <v>106</v>
      </c>
      <c r="I69" s="18" t="s">
        <v>167</v>
      </c>
      <c r="J69" s="18" t="s">
        <v>28</v>
      </c>
      <c r="K69" s="18" t="s">
        <v>28</v>
      </c>
      <c r="L69" s="18" t="s">
        <v>28</v>
      </c>
      <c r="M69" s="191"/>
      <c r="N69" s="191"/>
      <c r="O69" s="223">
        <v>0</v>
      </c>
      <c r="P69" s="223"/>
      <c r="Q69" s="223"/>
      <c r="R69" s="119">
        <f t="shared" si="2"/>
        <v>0</v>
      </c>
      <c r="S69" s="414" t="s">
        <v>401</v>
      </c>
    </row>
    <row r="70" spans="1:19" ht="56.25">
      <c r="A70" s="627"/>
      <c r="B70" s="632"/>
      <c r="C70" s="653"/>
      <c r="D70" s="389" t="s">
        <v>998</v>
      </c>
      <c r="E70" s="389" t="s">
        <v>185</v>
      </c>
      <c r="F70" s="18" t="s">
        <v>315</v>
      </c>
      <c r="G70" s="18" t="s">
        <v>25</v>
      </c>
      <c r="H70" s="18" t="s">
        <v>31</v>
      </c>
      <c r="I70" s="18" t="s">
        <v>31</v>
      </c>
      <c r="J70" s="18" t="s">
        <v>31</v>
      </c>
      <c r="K70" s="18" t="s">
        <v>31</v>
      </c>
      <c r="L70" s="18"/>
      <c r="M70" s="191"/>
      <c r="N70" s="191"/>
      <c r="O70" s="99">
        <v>14000</v>
      </c>
      <c r="P70" s="99"/>
      <c r="Q70" s="99"/>
      <c r="R70" s="119">
        <f t="shared" si="2"/>
        <v>14000</v>
      </c>
      <c r="S70" s="429"/>
    </row>
    <row r="71" spans="1:19" ht="151.5" customHeight="1">
      <c r="A71" s="628"/>
      <c r="B71" s="633"/>
      <c r="C71" s="654"/>
      <c r="D71" s="389" t="s">
        <v>402</v>
      </c>
      <c r="E71" s="389" t="s">
        <v>403</v>
      </c>
      <c r="F71" s="18" t="s">
        <v>315</v>
      </c>
      <c r="G71" s="18" t="s">
        <v>25</v>
      </c>
      <c r="H71" s="18" t="s">
        <v>122</v>
      </c>
      <c r="I71" s="18" t="s">
        <v>84</v>
      </c>
      <c r="J71" s="18" t="s">
        <v>31</v>
      </c>
      <c r="K71" s="18" t="s">
        <v>76</v>
      </c>
      <c r="L71" s="18" t="s">
        <v>76</v>
      </c>
      <c r="M71" s="191"/>
      <c r="N71" s="191"/>
      <c r="O71" s="99">
        <v>14000</v>
      </c>
      <c r="P71" s="99"/>
      <c r="Q71" s="99"/>
      <c r="R71" s="119">
        <f t="shared" si="2"/>
        <v>14000</v>
      </c>
      <c r="S71" s="414" t="s">
        <v>404</v>
      </c>
    </row>
    <row r="72" spans="1:19" ht="48" customHeight="1">
      <c r="A72" s="626">
        <v>0.01</v>
      </c>
      <c r="B72" s="631" t="s">
        <v>501</v>
      </c>
      <c r="C72" s="514" t="s">
        <v>924</v>
      </c>
      <c r="D72" s="389" t="s">
        <v>644</v>
      </c>
      <c r="E72" s="381" t="s">
        <v>183</v>
      </c>
      <c r="F72" s="39" t="s">
        <v>22</v>
      </c>
      <c r="G72" s="51" t="s">
        <v>31</v>
      </c>
      <c r="H72" s="51" t="s">
        <v>118</v>
      </c>
      <c r="I72" s="51" t="s">
        <v>122</v>
      </c>
      <c r="J72" s="51" t="s">
        <v>26</v>
      </c>
      <c r="K72" s="51" t="s">
        <v>28</v>
      </c>
      <c r="L72" s="51" t="s">
        <v>122</v>
      </c>
      <c r="M72" s="191"/>
      <c r="N72" s="191"/>
      <c r="O72" s="223"/>
      <c r="P72" s="223"/>
      <c r="Q72" s="223"/>
      <c r="R72" s="119">
        <f t="shared" si="2"/>
        <v>0</v>
      </c>
      <c r="S72" s="430" t="s">
        <v>405</v>
      </c>
    </row>
    <row r="73" spans="1:19" ht="67.5">
      <c r="A73" s="628"/>
      <c r="B73" s="632"/>
      <c r="C73" s="516"/>
      <c r="D73" s="389" t="s">
        <v>406</v>
      </c>
      <c r="E73" s="381" t="s">
        <v>420</v>
      </c>
      <c r="F73" s="39" t="s">
        <v>22</v>
      </c>
      <c r="G73" s="39" t="s">
        <v>25</v>
      </c>
      <c r="H73" s="83" t="s">
        <v>105</v>
      </c>
      <c r="I73" s="83" t="s">
        <v>28</v>
      </c>
      <c r="J73" s="39" t="s">
        <v>76</v>
      </c>
      <c r="K73" s="39" t="s">
        <v>76</v>
      </c>
      <c r="L73" s="25" t="s">
        <v>76</v>
      </c>
      <c r="M73" s="191"/>
      <c r="N73" s="191"/>
      <c r="O73" s="223"/>
      <c r="P73" s="223"/>
      <c r="Q73" s="223"/>
      <c r="R73" s="119">
        <f t="shared" si="2"/>
        <v>0</v>
      </c>
      <c r="S73" s="431" t="s">
        <v>645</v>
      </c>
    </row>
    <row r="74" spans="1:19" ht="11.25">
      <c r="A74" s="337"/>
      <c r="B74" s="330"/>
      <c r="C74" s="330"/>
      <c r="D74" s="331"/>
      <c r="E74" s="331"/>
      <c r="F74" s="331"/>
      <c r="G74" s="350"/>
      <c r="H74" s="350"/>
      <c r="I74" s="350"/>
      <c r="J74" s="350"/>
      <c r="K74" s="350"/>
      <c r="L74" s="350"/>
      <c r="M74" s="331"/>
      <c r="N74" s="331"/>
      <c r="O74" s="352">
        <f>SUM(O65:O73)</f>
        <v>48000</v>
      </c>
      <c r="P74" s="352">
        <f>SUM(P65:P73)</f>
        <v>20000</v>
      </c>
      <c r="Q74" s="352">
        <f>SUM(Q65:Q73)</f>
        <v>0</v>
      </c>
      <c r="R74" s="352">
        <f>SUM(R65:R73)</f>
        <v>68000</v>
      </c>
      <c r="S74" s="333"/>
    </row>
    <row r="75" spans="1:19" s="240" customFormat="1" ht="18.75" customHeight="1">
      <c r="A75" s="344">
        <f>SUM(A14+A31+A47+A63)</f>
        <v>0.19999999999999998</v>
      </c>
      <c r="B75" s="345">
        <f>COUNTA(B17:B27,B34:B43,B50:B59,B65:B73)</f>
        <v>11</v>
      </c>
      <c r="C75" s="345"/>
      <c r="D75" s="346"/>
      <c r="E75" s="346"/>
      <c r="F75" s="346"/>
      <c r="G75" s="347"/>
      <c r="H75" s="347"/>
      <c r="I75" s="347"/>
      <c r="J75" s="347"/>
      <c r="K75" s="347"/>
      <c r="L75" s="347"/>
      <c r="M75" s="346"/>
      <c r="N75" s="346"/>
      <c r="O75" s="348">
        <f>O74+O60+O44+O28</f>
        <v>58000</v>
      </c>
      <c r="P75" s="348">
        <f>P74+P60+P44+P28</f>
        <v>2613000</v>
      </c>
      <c r="Q75" s="348">
        <f>Q74+Q60+Q44+Q28</f>
        <v>2374000</v>
      </c>
      <c r="R75" s="348">
        <f>R74+R60+R44+R28</f>
        <v>5045000</v>
      </c>
      <c r="S75" s="343"/>
    </row>
    <row r="78" ht="11.25">
      <c r="R78" s="109"/>
    </row>
    <row r="82" ht="5.25" customHeight="1"/>
  </sheetData>
  <sheetProtection password="CBF1" sheet="1"/>
  <mergeCells count="73">
    <mergeCell ref="A56:A59"/>
    <mergeCell ref="A66:A67"/>
    <mergeCell ref="A68:A71"/>
    <mergeCell ref="B68:B71"/>
    <mergeCell ref="C68:C71"/>
    <mergeCell ref="A72:A73"/>
    <mergeCell ref="B72:B73"/>
    <mergeCell ref="C72:C73"/>
    <mergeCell ref="B66:B67"/>
    <mergeCell ref="C66:C67"/>
    <mergeCell ref="A50:A55"/>
    <mergeCell ref="B50:B55"/>
    <mergeCell ref="C50:C55"/>
    <mergeCell ref="A47:A48"/>
    <mergeCell ref="C47:C48"/>
    <mergeCell ref="A34:A41"/>
    <mergeCell ref="B34:B41"/>
    <mergeCell ref="A42:A43"/>
    <mergeCell ref="B42:B43"/>
    <mergeCell ref="C42:C43"/>
    <mergeCell ref="B47:B48"/>
    <mergeCell ref="D47:D48"/>
    <mergeCell ref="J7:J8"/>
    <mergeCell ref="C9:C10"/>
    <mergeCell ref="C7:C8"/>
    <mergeCell ref="D7:D8"/>
    <mergeCell ref="B14:B15"/>
    <mergeCell ref="O31:O32"/>
    <mergeCell ref="R31:R32"/>
    <mergeCell ref="Q31:Q32"/>
    <mergeCell ref="L7:L8"/>
    <mergeCell ref="B25:B27"/>
    <mergeCell ref="B31:B32"/>
    <mergeCell ref="D31:D32"/>
    <mergeCell ref="O7:R7"/>
    <mergeCell ref="F7:F8"/>
    <mergeCell ref="D14:D15"/>
    <mergeCell ref="O50:O59"/>
    <mergeCell ref="P50:P59"/>
    <mergeCell ref="A31:A32"/>
    <mergeCell ref="C14:C15"/>
    <mergeCell ref="R14:R15"/>
    <mergeCell ref="B56:B59"/>
    <mergeCell ref="C56:C59"/>
    <mergeCell ref="R47:R48"/>
    <mergeCell ref="P31:P32"/>
    <mergeCell ref="C25:C27"/>
    <mergeCell ref="Q50:Q59"/>
    <mergeCell ref="R3:S3"/>
    <mergeCell ref="S7:S8"/>
    <mergeCell ref="S47:S48"/>
    <mergeCell ref="Q34:Q41"/>
    <mergeCell ref="R50:R59"/>
    <mergeCell ref="B1:O3"/>
    <mergeCell ref="A7:A8"/>
    <mergeCell ref="B7:B8"/>
    <mergeCell ref="A9:A10"/>
    <mergeCell ref="I7:I8"/>
    <mergeCell ref="H7:H8"/>
    <mergeCell ref="G7:G8"/>
    <mergeCell ref="B9:B10"/>
    <mergeCell ref="D9:D10"/>
    <mergeCell ref="E7:E8"/>
    <mergeCell ref="M7:N7"/>
    <mergeCell ref="A25:A27"/>
    <mergeCell ref="C19:C22"/>
    <mergeCell ref="D20:D22"/>
    <mergeCell ref="A14:A15"/>
    <mergeCell ref="R1:S2"/>
    <mergeCell ref="A17:A23"/>
    <mergeCell ref="B17:B23"/>
    <mergeCell ref="K7:K8"/>
    <mergeCell ref="A1:A3"/>
  </mergeCells>
  <printOptions/>
  <pageMargins left="1" right="0.2755905511811024" top="1.24" bottom="0.7480314960629921" header="0.31496062992125984" footer="0.31496062992125984"/>
  <pageSetup horizontalDpi="600" verticalDpi="600" orientation="landscape" paperSize="121" scale="60" r:id="rId2"/>
  <rowBreaks count="7" manualBreakCount="7">
    <brk id="16" max="255" man="1"/>
    <brk id="28" max="18" man="1"/>
    <brk id="39" max="18" man="1"/>
    <brk id="49" max="18" man="1"/>
    <brk id="60" max="18" man="1"/>
    <brk id="67" max="18" man="1"/>
    <brk id="75" max="18" man="1"/>
  </rowBreaks>
  <drawing r:id="rId1"/>
</worksheet>
</file>

<file path=xl/worksheets/sheet6.xml><?xml version="1.0" encoding="utf-8"?>
<worksheet xmlns="http://schemas.openxmlformats.org/spreadsheetml/2006/main" xmlns:r="http://schemas.openxmlformats.org/officeDocument/2006/relationships">
  <dimension ref="A1:S122"/>
  <sheetViews>
    <sheetView zoomScalePageLayoutView="0" workbookViewId="0" topLeftCell="A1">
      <selection activeCell="E5" sqref="E5"/>
    </sheetView>
  </sheetViews>
  <sheetFormatPr defaultColWidth="11.421875" defaultRowHeight="15"/>
  <cols>
    <col min="1" max="1" width="13.8515625" style="124" customWidth="1"/>
    <col min="2" max="2" width="20.7109375" style="124" customWidth="1"/>
    <col min="3" max="3" width="14.57421875" style="124" customWidth="1"/>
    <col min="4" max="4" width="17.28125" style="124" customWidth="1"/>
    <col min="5" max="5" width="13.8515625" style="124" customWidth="1"/>
    <col min="6" max="6" width="10.140625" style="124" customWidth="1"/>
    <col min="7" max="8" width="11.421875" style="124" customWidth="1"/>
    <col min="9" max="9" width="10.8515625" style="124" customWidth="1"/>
    <col min="10" max="11" width="10.28125" style="124" customWidth="1"/>
    <col min="12" max="12" width="9.8515625" style="124" customWidth="1"/>
    <col min="13" max="13" width="10.140625" style="124" customWidth="1"/>
    <col min="14" max="14" width="10.00390625" style="124" customWidth="1"/>
    <col min="15" max="15" width="12.421875" style="124" customWidth="1"/>
    <col min="16" max="16" width="12.7109375" style="124" customWidth="1"/>
    <col min="17" max="17" width="12.421875" style="124" customWidth="1"/>
    <col min="18" max="18" width="13.00390625" style="124" customWidth="1"/>
    <col min="19" max="19" width="15.7109375" style="124" customWidth="1"/>
    <col min="20" max="16384" width="11.421875" style="148" customWidth="1"/>
  </cols>
  <sheetData>
    <row r="1" spans="1:19" ht="15.75" customHeight="1">
      <c r="A1" s="690"/>
      <c r="B1" s="693" t="s">
        <v>10</v>
      </c>
      <c r="C1" s="693"/>
      <c r="D1" s="693"/>
      <c r="E1" s="693"/>
      <c r="F1" s="693"/>
      <c r="G1" s="693"/>
      <c r="H1" s="693"/>
      <c r="I1" s="693"/>
      <c r="J1" s="693"/>
      <c r="K1" s="693"/>
      <c r="L1" s="693"/>
      <c r="M1" s="693"/>
      <c r="N1" s="693"/>
      <c r="O1" s="693"/>
      <c r="P1" s="122"/>
      <c r="Q1" s="123"/>
      <c r="R1" s="687" t="s">
        <v>20</v>
      </c>
      <c r="S1" s="687"/>
    </row>
    <row r="2" spans="1:19" ht="15" customHeight="1">
      <c r="A2" s="691"/>
      <c r="B2" s="694"/>
      <c r="C2" s="694"/>
      <c r="D2" s="694"/>
      <c r="E2" s="694"/>
      <c r="F2" s="694"/>
      <c r="G2" s="694"/>
      <c r="H2" s="694"/>
      <c r="I2" s="694"/>
      <c r="J2" s="694"/>
      <c r="K2" s="694"/>
      <c r="L2" s="694"/>
      <c r="M2" s="694"/>
      <c r="N2" s="694"/>
      <c r="O2" s="694"/>
      <c r="P2" s="125"/>
      <c r="Q2" s="126"/>
      <c r="R2" s="687"/>
      <c r="S2" s="687"/>
    </row>
    <row r="3" spans="1:19" ht="21" customHeight="1">
      <c r="A3" s="692"/>
      <c r="B3" s="695"/>
      <c r="C3" s="695"/>
      <c r="D3" s="695"/>
      <c r="E3" s="695"/>
      <c r="F3" s="695"/>
      <c r="G3" s="695"/>
      <c r="H3" s="695"/>
      <c r="I3" s="695"/>
      <c r="J3" s="695"/>
      <c r="K3" s="695"/>
      <c r="L3" s="695"/>
      <c r="M3" s="695"/>
      <c r="N3" s="695"/>
      <c r="O3" s="695"/>
      <c r="P3" s="127"/>
      <c r="Q3" s="128"/>
      <c r="R3" s="687" t="s">
        <v>9</v>
      </c>
      <c r="S3" s="687"/>
    </row>
    <row r="4" spans="1:19" ht="19.5" customHeight="1">
      <c r="A4" s="129" t="s">
        <v>91</v>
      </c>
      <c r="B4" s="130"/>
      <c r="C4" s="130"/>
      <c r="D4" s="130"/>
      <c r="E4" s="130"/>
      <c r="F4" s="130"/>
      <c r="G4" s="130"/>
      <c r="H4" s="130"/>
      <c r="I4" s="130"/>
      <c r="J4" s="130"/>
      <c r="K4" s="130"/>
      <c r="L4" s="130"/>
      <c r="N4" s="130" t="s">
        <v>35</v>
      </c>
      <c r="O4" s="130"/>
      <c r="P4" s="130"/>
      <c r="R4" s="131"/>
      <c r="S4" s="132"/>
    </row>
    <row r="5" spans="1:19" ht="14.25">
      <c r="A5" s="133" t="s">
        <v>92</v>
      </c>
      <c r="B5" s="134"/>
      <c r="C5" s="134"/>
      <c r="D5" s="134"/>
      <c r="E5" s="131"/>
      <c r="F5" s="131"/>
      <c r="G5" s="131"/>
      <c r="H5" s="131"/>
      <c r="I5" s="131"/>
      <c r="J5" s="131"/>
      <c r="K5" s="131"/>
      <c r="L5" s="131"/>
      <c r="N5" s="131" t="s">
        <v>0</v>
      </c>
      <c r="O5" s="131"/>
      <c r="P5" s="131"/>
      <c r="R5" s="135"/>
      <c r="S5" s="132"/>
    </row>
    <row r="6" spans="1:19" ht="14.25">
      <c r="A6" s="136"/>
      <c r="B6" s="131"/>
      <c r="C6" s="131"/>
      <c r="D6" s="131"/>
      <c r="E6" s="131"/>
      <c r="F6" s="131"/>
      <c r="G6" s="131"/>
      <c r="H6" s="131"/>
      <c r="I6" s="131"/>
      <c r="J6" s="131"/>
      <c r="K6" s="131"/>
      <c r="L6" s="131"/>
      <c r="M6" s="131"/>
      <c r="N6" s="131"/>
      <c r="O6" s="131"/>
      <c r="P6" s="131"/>
      <c r="Q6" s="131"/>
      <c r="R6" s="131"/>
      <c r="S6" s="132"/>
    </row>
    <row r="7" spans="1:19" ht="32.25" customHeight="1">
      <c r="A7" s="681" t="s">
        <v>21</v>
      </c>
      <c r="B7" s="681" t="s">
        <v>8</v>
      </c>
      <c r="C7" s="681" t="s">
        <v>86</v>
      </c>
      <c r="D7" s="681" t="s">
        <v>19</v>
      </c>
      <c r="E7" s="681" t="s">
        <v>33</v>
      </c>
      <c r="F7" s="683" t="s">
        <v>11</v>
      </c>
      <c r="G7" s="683" t="s">
        <v>12</v>
      </c>
      <c r="H7" s="681" t="s">
        <v>32</v>
      </c>
      <c r="I7" s="681" t="s">
        <v>13</v>
      </c>
      <c r="J7" s="681" t="s">
        <v>14</v>
      </c>
      <c r="K7" s="681" t="s">
        <v>15</v>
      </c>
      <c r="L7" s="681" t="s">
        <v>16</v>
      </c>
      <c r="M7" s="681" t="s">
        <v>4</v>
      </c>
      <c r="N7" s="681"/>
      <c r="O7" s="681" t="s">
        <v>1078</v>
      </c>
      <c r="P7" s="688"/>
      <c r="Q7" s="688"/>
      <c r="R7" s="688"/>
      <c r="S7" s="681" t="s">
        <v>1</v>
      </c>
    </row>
    <row r="8" spans="1:19" ht="45.75" customHeight="1">
      <c r="A8" s="681"/>
      <c r="B8" s="681"/>
      <c r="C8" s="681"/>
      <c r="D8" s="681"/>
      <c r="E8" s="681"/>
      <c r="F8" s="684"/>
      <c r="G8" s="684"/>
      <c r="H8" s="681"/>
      <c r="I8" s="681"/>
      <c r="J8" s="681"/>
      <c r="K8" s="681"/>
      <c r="L8" s="681"/>
      <c r="M8" s="138" t="s">
        <v>2</v>
      </c>
      <c r="N8" s="138" t="s">
        <v>3</v>
      </c>
      <c r="O8" s="137" t="s">
        <v>5</v>
      </c>
      <c r="P8" s="137" t="s">
        <v>17</v>
      </c>
      <c r="Q8" s="137" t="s">
        <v>6</v>
      </c>
      <c r="R8" s="137" t="s">
        <v>7</v>
      </c>
      <c r="S8" s="681"/>
    </row>
    <row r="9" spans="1:19" ht="105.75" customHeight="1">
      <c r="A9" s="139" t="s">
        <v>29</v>
      </c>
      <c r="B9" s="406" t="s">
        <v>1107</v>
      </c>
      <c r="C9" s="150" t="s">
        <v>916</v>
      </c>
      <c r="D9" s="439"/>
      <c r="E9" s="389" t="s">
        <v>914</v>
      </c>
      <c r="F9" s="18" t="s">
        <v>23</v>
      </c>
      <c r="G9" s="18" t="s">
        <v>102</v>
      </c>
      <c r="H9" s="18" t="s">
        <v>567</v>
      </c>
      <c r="I9" s="18" t="s">
        <v>74</v>
      </c>
      <c r="J9" s="18" t="s">
        <v>102</v>
      </c>
      <c r="K9" s="18" t="s">
        <v>44</v>
      </c>
      <c r="L9" s="18" t="s">
        <v>74</v>
      </c>
      <c r="M9" s="141"/>
      <c r="N9" s="141"/>
      <c r="O9" s="142"/>
      <c r="P9" s="142"/>
      <c r="Q9" s="142"/>
      <c r="R9" s="143"/>
      <c r="S9" s="420" t="s">
        <v>915</v>
      </c>
    </row>
    <row r="10" spans="1:19" ht="11.25">
      <c r="A10" s="355"/>
      <c r="B10" s="434"/>
      <c r="C10" s="310"/>
      <c r="D10" s="440"/>
      <c r="E10" s="440"/>
      <c r="F10" s="311"/>
      <c r="G10" s="311"/>
      <c r="H10" s="311"/>
      <c r="I10" s="311"/>
      <c r="J10" s="311"/>
      <c r="K10" s="311"/>
      <c r="L10" s="311"/>
      <c r="M10" s="311"/>
      <c r="N10" s="311"/>
      <c r="O10" s="356"/>
      <c r="P10" s="356"/>
      <c r="Q10" s="356"/>
      <c r="R10" s="356"/>
      <c r="S10" s="442"/>
    </row>
    <row r="11" spans="1:19" ht="74.25" customHeight="1">
      <c r="A11" s="685">
        <v>0.04</v>
      </c>
      <c r="B11" s="600" t="s">
        <v>1108</v>
      </c>
      <c r="C11" s="150" t="s">
        <v>916</v>
      </c>
      <c r="D11" s="439"/>
      <c r="E11" s="393" t="s">
        <v>753</v>
      </c>
      <c r="F11" s="102" t="s">
        <v>175</v>
      </c>
      <c r="G11" s="171">
        <f>1-(9/34)</f>
        <v>0.7352941176470589</v>
      </c>
      <c r="H11" s="171">
        <f>(34/34)</f>
        <v>1</v>
      </c>
      <c r="I11" s="171">
        <v>0.9</v>
      </c>
      <c r="J11" s="171">
        <v>0.8</v>
      </c>
      <c r="K11" s="171">
        <v>0.85</v>
      </c>
      <c r="L11" s="171">
        <v>0.9</v>
      </c>
      <c r="M11" s="141"/>
      <c r="N11" s="141"/>
      <c r="O11" s="142"/>
      <c r="P11" s="142"/>
      <c r="Q11" s="142"/>
      <c r="R11" s="143"/>
      <c r="S11" s="420"/>
    </row>
    <row r="12" spans="1:19" ht="74.25" customHeight="1">
      <c r="A12" s="686"/>
      <c r="B12" s="601"/>
      <c r="C12" s="150" t="s">
        <v>916</v>
      </c>
      <c r="D12" s="439"/>
      <c r="E12" s="393" t="s">
        <v>552</v>
      </c>
      <c r="F12" s="383" t="s">
        <v>1076</v>
      </c>
      <c r="G12" s="102">
        <v>20</v>
      </c>
      <c r="H12" s="102" t="s">
        <v>84</v>
      </c>
      <c r="I12" s="102" t="s">
        <v>84</v>
      </c>
      <c r="J12" s="102" t="s">
        <v>122</v>
      </c>
      <c r="K12" s="102" t="s">
        <v>28</v>
      </c>
      <c r="L12" s="102" t="s">
        <v>84</v>
      </c>
      <c r="M12" s="141"/>
      <c r="N12" s="141"/>
      <c r="O12" s="142"/>
      <c r="P12" s="142"/>
      <c r="Q12" s="142"/>
      <c r="R12" s="143"/>
      <c r="S12" s="420"/>
    </row>
    <row r="13" spans="1:19" ht="12.75" customHeight="1">
      <c r="A13" s="355"/>
      <c r="B13" s="434"/>
      <c r="C13" s="310"/>
      <c r="D13" s="440"/>
      <c r="E13" s="440"/>
      <c r="F13" s="311"/>
      <c r="G13" s="311"/>
      <c r="H13" s="311"/>
      <c r="I13" s="311"/>
      <c r="J13" s="311"/>
      <c r="K13" s="311"/>
      <c r="L13" s="311"/>
      <c r="M13" s="311"/>
      <c r="N13" s="311"/>
      <c r="O13" s="356"/>
      <c r="P13" s="356"/>
      <c r="Q13" s="356"/>
      <c r="R13" s="356"/>
      <c r="S13" s="442"/>
    </row>
    <row r="14" spans="1:19" ht="49.5" customHeight="1">
      <c r="A14" s="685">
        <v>0.04</v>
      </c>
      <c r="B14" s="600" t="s">
        <v>1109</v>
      </c>
      <c r="C14" s="594" t="s">
        <v>916</v>
      </c>
      <c r="D14" s="596"/>
      <c r="E14" s="393" t="s">
        <v>741</v>
      </c>
      <c r="F14" s="102" t="s">
        <v>22</v>
      </c>
      <c r="G14" s="102" t="s">
        <v>25</v>
      </c>
      <c r="H14" s="102" t="s">
        <v>97</v>
      </c>
      <c r="I14" s="102" t="s">
        <v>94</v>
      </c>
      <c r="J14" s="102" t="s">
        <v>84</v>
      </c>
      <c r="K14" s="102" t="s">
        <v>84</v>
      </c>
      <c r="L14" s="102" t="s">
        <v>84</v>
      </c>
      <c r="M14" s="141"/>
      <c r="N14" s="141"/>
      <c r="O14" s="142"/>
      <c r="P14" s="142"/>
      <c r="Q14" s="142"/>
      <c r="R14" s="145"/>
      <c r="S14" s="420"/>
    </row>
    <row r="15" spans="1:19" ht="51.75" customHeight="1">
      <c r="A15" s="686"/>
      <c r="B15" s="652"/>
      <c r="C15" s="659"/>
      <c r="D15" s="673"/>
      <c r="E15" s="393" t="s">
        <v>553</v>
      </c>
      <c r="F15" s="102" t="s">
        <v>22</v>
      </c>
      <c r="G15" s="102">
        <v>0</v>
      </c>
      <c r="H15" s="102" t="s">
        <v>551</v>
      </c>
      <c r="I15" s="102" t="s">
        <v>31</v>
      </c>
      <c r="J15" s="102" t="s">
        <v>31</v>
      </c>
      <c r="K15" s="102"/>
      <c r="L15" s="102"/>
      <c r="M15" s="141"/>
      <c r="N15" s="141"/>
      <c r="O15" s="142"/>
      <c r="P15" s="142"/>
      <c r="Q15" s="142"/>
      <c r="R15" s="145"/>
      <c r="S15" s="420"/>
    </row>
    <row r="16" spans="1:19" ht="12.75" customHeight="1">
      <c r="A16" s="355"/>
      <c r="B16" s="434"/>
      <c r="C16" s="310"/>
      <c r="D16" s="440"/>
      <c r="E16" s="440"/>
      <c r="F16" s="311"/>
      <c r="G16" s="311"/>
      <c r="H16" s="311"/>
      <c r="I16" s="311"/>
      <c r="J16" s="311"/>
      <c r="K16" s="311"/>
      <c r="L16" s="311"/>
      <c r="M16" s="311"/>
      <c r="N16" s="311"/>
      <c r="O16" s="356"/>
      <c r="P16" s="356"/>
      <c r="Q16" s="356"/>
      <c r="R16" s="356"/>
      <c r="S16" s="442"/>
    </row>
    <row r="17" spans="1:19" ht="96.75" customHeight="1">
      <c r="A17" s="224">
        <f>$A14/5</f>
        <v>0.008</v>
      </c>
      <c r="B17" s="406" t="s">
        <v>436</v>
      </c>
      <c r="C17" s="103" t="s">
        <v>916</v>
      </c>
      <c r="D17" s="413" t="s">
        <v>900</v>
      </c>
      <c r="E17" s="393" t="s">
        <v>98</v>
      </c>
      <c r="F17" s="102" t="s">
        <v>22</v>
      </c>
      <c r="G17" s="102">
        <v>0</v>
      </c>
      <c r="H17" s="102" t="s">
        <v>551</v>
      </c>
      <c r="I17" s="102" t="s">
        <v>31</v>
      </c>
      <c r="J17" s="102" t="s">
        <v>31</v>
      </c>
      <c r="K17" s="171"/>
      <c r="L17" s="171"/>
      <c r="M17" s="141"/>
      <c r="N17" s="141"/>
      <c r="O17" s="142">
        <v>0</v>
      </c>
      <c r="P17" s="142"/>
      <c r="Q17" s="142"/>
      <c r="R17" s="145">
        <f>SUM(O17:Q17)</f>
        <v>0</v>
      </c>
      <c r="S17" s="420"/>
    </row>
    <row r="18" spans="1:19" ht="55.5" customHeight="1">
      <c r="A18" s="224">
        <f>A14/5</f>
        <v>0.008</v>
      </c>
      <c r="B18" s="435" t="s">
        <v>977</v>
      </c>
      <c r="C18" s="140" t="s">
        <v>916</v>
      </c>
      <c r="D18" s="393" t="s">
        <v>886</v>
      </c>
      <c r="E18" s="393" t="s">
        <v>1055</v>
      </c>
      <c r="F18" s="102" t="s">
        <v>22</v>
      </c>
      <c r="G18" s="102" t="s">
        <v>25</v>
      </c>
      <c r="H18" s="102" t="s">
        <v>101</v>
      </c>
      <c r="I18" s="102" t="s">
        <v>101</v>
      </c>
      <c r="J18" s="102" t="s">
        <v>31</v>
      </c>
      <c r="K18" s="102" t="s">
        <v>31</v>
      </c>
      <c r="L18" s="102"/>
      <c r="M18" s="141"/>
      <c r="N18" s="141"/>
      <c r="O18" s="142"/>
      <c r="P18" s="147">
        <v>80000</v>
      </c>
      <c r="Q18" s="147"/>
      <c r="R18" s="145">
        <f>SUM(O18:Q18)</f>
        <v>80000</v>
      </c>
      <c r="S18" s="417" t="s">
        <v>530</v>
      </c>
    </row>
    <row r="19" spans="1:19" ht="75" customHeight="1">
      <c r="A19" s="224">
        <f>A14/5</f>
        <v>0.008</v>
      </c>
      <c r="B19" s="399" t="s">
        <v>978</v>
      </c>
      <c r="C19" s="106" t="s">
        <v>916</v>
      </c>
      <c r="D19" s="393" t="s">
        <v>752</v>
      </c>
      <c r="E19" s="393" t="s">
        <v>742</v>
      </c>
      <c r="F19" s="102" t="s">
        <v>22</v>
      </c>
      <c r="G19" s="102" t="s">
        <v>303</v>
      </c>
      <c r="H19" s="102" t="s">
        <v>97</v>
      </c>
      <c r="I19" s="102" t="s">
        <v>94</v>
      </c>
      <c r="J19" s="102" t="s">
        <v>84</v>
      </c>
      <c r="K19" s="102" t="s">
        <v>84</v>
      </c>
      <c r="L19" s="102" t="s">
        <v>84</v>
      </c>
      <c r="M19" s="141"/>
      <c r="N19" s="141"/>
      <c r="O19" s="147"/>
      <c r="P19" s="147">
        <v>38000</v>
      </c>
      <c r="Q19" s="147"/>
      <c r="R19" s="145">
        <f>SUM(O19:Q19)</f>
        <v>38000</v>
      </c>
      <c r="S19" s="417" t="s">
        <v>531</v>
      </c>
    </row>
    <row r="20" spans="1:19" ht="168.75">
      <c r="A20" s="297">
        <f>A14/5</f>
        <v>0.008</v>
      </c>
      <c r="B20" s="378" t="s">
        <v>979</v>
      </c>
      <c r="C20" s="150" t="s">
        <v>518</v>
      </c>
      <c r="D20" s="383" t="s">
        <v>783</v>
      </c>
      <c r="E20" s="383" t="s">
        <v>784</v>
      </c>
      <c r="F20" s="83" t="s">
        <v>175</v>
      </c>
      <c r="G20" s="83" t="s">
        <v>24</v>
      </c>
      <c r="H20" s="83" t="s">
        <v>45</v>
      </c>
      <c r="I20" s="83" t="s">
        <v>39</v>
      </c>
      <c r="J20" s="83" t="s">
        <v>50</v>
      </c>
      <c r="K20" s="83" t="s">
        <v>95</v>
      </c>
      <c r="L20" s="83" t="s">
        <v>39</v>
      </c>
      <c r="M20" s="273"/>
      <c r="N20" s="273"/>
      <c r="O20" s="274">
        <v>25000</v>
      </c>
      <c r="P20" s="174"/>
      <c r="Q20" s="274">
        <v>225000</v>
      </c>
      <c r="R20" s="145">
        <f>SUM(O20:Q20)</f>
        <v>250000</v>
      </c>
      <c r="S20" s="420" t="s">
        <v>1068</v>
      </c>
    </row>
    <row r="21" spans="1:19" ht="281.25" customHeight="1">
      <c r="A21" s="297">
        <f>A14/5</f>
        <v>0.008</v>
      </c>
      <c r="B21" s="436" t="s">
        <v>980</v>
      </c>
      <c r="C21" s="150" t="s">
        <v>892</v>
      </c>
      <c r="D21" s="383" t="s">
        <v>893</v>
      </c>
      <c r="E21" s="383" t="s">
        <v>297</v>
      </c>
      <c r="F21" s="83" t="s">
        <v>22</v>
      </c>
      <c r="G21" s="78" t="s">
        <v>298</v>
      </c>
      <c r="H21" s="188" t="s">
        <v>519</v>
      </c>
      <c r="I21" s="78" t="s">
        <v>299</v>
      </c>
      <c r="J21" s="83" t="s">
        <v>31</v>
      </c>
      <c r="K21" s="83" t="s">
        <v>31</v>
      </c>
      <c r="L21" s="83" t="s">
        <v>31</v>
      </c>
      <c r="M21" s="141"/>
      <c r="N21" s="141"/>
      <c r="O21" s="147">
        <v>450000</v>
      </c>
      <c r="P21" s="174"/>
      <c r="Q21" s="174"/>
      <c r="R21" s="145">
        <f>SUM(O21:Q21)</f>
        <v>450000</v>
      </c>
      <c r="S21" s="417" t="s">
        <v>1067</v>
      </c>
    </row>
    <row r="22" spans="1:19" ht="12.75" customHeight="1">
      <c r="A22" s="310"/>
      <c r="B22" s="434"/>
      <c r="C22" s="310"/>
      <c r="D22" s="440"/>
      <c r="E22" s="440"/>
      <c r="F22" s="311"/>
      <c r="G22" s="311"/>
      <c r="H22" s="311"/>
      <c r="I22" s="311"/>
      <c r="J22" s="311"/>
      <c r="K22" s="311"/>
      <c r="L22" s="311"/>
      <c r="M22" s="311"/>
      <c r="N22" s="311"/>
      <c r="O22" s="312">
        <f>SUM(O17:O21)</f>
        <v>475000</v>
      </c>
      <c r="P22" s="312">
        <f>SUM(P17:P21)</f>
        <v>118000</v>
      </c>
      <c r="Q22" s="312">
        <f>SUM(Q17:Q21)</f>
        <v>225000</v>
      </c>
      <c r="R22" s="312">
        <f>SUM(R17:R21)</f>
        <v>818000</v>
      </c>
      <c r="S22" s="442"/>
    </row>
    <row r="23" spans="1:19" ht="96.75" customHeight="1">
      <c r="A23" s="295">
        <v>0.01</v>
      </c>
      <c r="B23" s="399" t="s">
        <v>437</v>
      </c>
      <c r="C23" s="150" t="s">
        <v>107</v>
      </c>
      <c r="D23" s="399"/>
      <c r="E23" s="383" t="s">
        <v>155</v>
      </c>
      <c r="F23" s="83" t="s">
        <v>23</v>
      </c>
      <c r="G23" s="83" t="s">
        <v>27</v>
      </c>
      <c r="H23" s="83" t="s">
        <v>74</v>
      </c>
      <c r="I23" s="83" t="s">
        <v>44</v>
      </c>
      <c r="J23" s="83" t="s">
        <v>95</v>
      </c>
      <c r="K23" s="83" t="s">
        <v>52</v>
      </c>
      <c r="L23" s="83" t="s">
        <v>44</v>
      </c>
      <c r="M23" s="141"/>
      <c r="N23" s="141"/>
      <c r="O23" s="147"/>
      <c r="P23" s="147"/>
      <c r="Q23" s="147"/>
      <c r="R23" s="145"/>
      <c r="S23" s="417" t="s">
        <v>1080</v>
      </c>
    </row>
    <row r="24" spans="1:19" ht="12.75" customHeight="1">
      <c r="A24" s="310"/>
      <c r="B24" s="434"/>
      <c r="C24" s="310"/>
      <c r="D24" s="440"/>
      <c r="E24" s="440"/>
      <c r="F24" s="311"/>
      <c r="G24" s="311"/>
      <c r="H24" s="311"/>
      <c r="I24" s="311"/>
      <c r="J24" s="311"/>
      <c r="K24" s="311"/>
      <c r="L24" s="311"/>
      <c r="M24" s="311"/>
      <c r="N24" s="311"/>
      <c r="O24" s="356"/>
      <c r="P24" s="356"/>
      <c r="Q24" s="356"/>
      <c r="R24" s="356"/>
      <c r="S24" s="442"/>
    </row>
    <row r="25" spans="1:19" ht="186" customHeight="1">
      <c r="A25" s="295">
        <v>0.01</v>
      </c>
      <c r="B25" s="378" t="s">
        <v>520</v>
      </c>
      <c r="C25" s="150" t="s">
        <v>107</v>
      </c>
      <c r="D25" s="439"/>
      <c r="E25" s="383" t="s">
        <v>521</v>
      </c>
      <c r="F25" s="83" t="s">
        <v>22</v>
      </c>
      <c r="G25" s="83" t="s">
        <v>76</v>
      </c>
      <c r="H25" s="83" t="s">
        <v>84</v>
      </c>
      <c r="I25" s="83" t="s">
        <v>101</v>
      </c>
      <c r="J25" s="83" t="s">
        <v>31</v>
      </c>
      <c r="K25" s="83" t="s">
        <v>31</v>
      </c>
      <c r="L25" s="83" t="s">
        <v>31</v>
      </c>
      <c r="M25" s="141"/>
      <c r="N25" s="141"/>
      <c r="O25" s="147"/>
      <c r="P25" s="147"/>
      <c r="Q25" s="147"/>
      <c r="R25" s="145"/>
      <c r="S25" s="417" t="s">
        <v>5</v>
      </c>
    </row>
    <row r="26" spans="1:19" ht="12.75" customHeight="1">
      <c r="A26" s="310"/>
      <c r="B26" s="434"/>
      <c r="C26" s="310"/>
      <c r="D26" s="440"/>
      <c r="E26" s="440"/>
      <c r="F26" s="311"/>
      <c r="G26" s="311"/>
      <c r="H26" s="311"/>
      <c r="I26" s="311"/>
      <c r="J26" s="311"/>
      <c r="K26" s="311"/>
      <c r="L26" s="311"/>
      <c r="M26" s="311"/>
      <c r="N26" s="311"/>
      <c r="O26" s="356"/>
      <c r="P26" s="356"/>
      <c r="Q26" s="356"/>
      <c r="R26" s="356"/>
      <c r="S26" s="442"/>
    </row>
    <row r="27" spans="1:19" ht="49.5" customHeight="1">
      <c r="A27" s="677">
        <f>A25/4</f>
        <v>0.0025</v>
      </c>
      <c r="B27" s="533" t="s">
        <v>894</v>
      </c>
      <c r="C27" s="528" t="s">
        <v>781</v>
      </c>
      <c r="D27" s="383" t="s">
        <v>779</v>
      </c>
      <c r="E27" s="383" t="s">
        <v>780</v>
      </c>
      <c r="F27" s="83" t="s">
        <v>22</v>
      </c>
      <c r="G27" s="83" t="s">
        <v>31</v>
      </c>
      <c r="H27" s="83" t="s">
        <v>31</v>
      </c>
      <c r="I27" s="83" t="s">
        <v>31</v>
      </c>
      <c r="J27" s="83" t="s">
        <v>31</v>
      </c>
      <c r="K27" s="78"/>
      <c r="L27" s="78"/>
      <c r="M27" s="141"/>
      <c r="N27" s="141"/>
      <c r="O27" s="147"/>
      <c r="P27" s="147"/>
      <c r="Q27" s="147"/>
      <c r="R27" s="145">
        <f>SUM(O27:Q37)</f>
        <v>0</v>
      </c>
      <c r="S27" s="670" t="s">
        <v>754</v>
      </c>
    </row>
    <row r="28" spans="1:19" ht="35.25" customHeight="1">
      <c r="A28" s="679"/>
      <c r="B28" s="680"/>
      <c r="C28" s="529"/>
      <c r="D28" s="383" t="s">
        <v>156</v>
      </c>
      <c r="E28" s="383" t="s">
        <v>157</v>
      </c>
      <c r="F28" s="83" t="s">
        <v>22</v>
      </c>
      <c r="G28" s="83" t="s">
        <v>31</v>
      </c>
      <c r="H28" s="83" t="s">
        <v>31</v>
      </c>
      <c r="I28" s="83" t="s">
        <v>31</v>
      </c>
      <c r="J28" s="83" t="s">
        <v>31</v>
      </c>
      <c r="K28" s="78"/>
      <c r="L28" s="78"/>
      <c r="M28" s="141"/>
      <c r="N28" s="141"/>
      <c r="O28" s="147"/>
      <c r="P28" s="147"/>
      <c r="Q28" s="147"/>
      <c r="R28" s="145">
        <f>SUM(O28:Q38)</f>
        <v>0</v>
      </c>
      <c r="S28" s="671"/>
    </row>
    <row r="29" spans="1:19" ht="35.25" customHeight="1">
      <c r="A29" s="679"/>
      <c r="B29" s="680"/>
      <c r="C29" s="529"/>
      <c r="D29" s="383" t="s">
        <v>158</v>
      </c>
      <c r="E29" s="383" t="s">
        <v>157</v>
      </c>
      <c r="F29" s="83" t="s">
        <v>22</v>
      </c>
      <c r="G29" s="83" t="s">
        <v>25</v>
      </c>
      <c r="H29" s="83" t="s">
        <v>31</v>
      </c>
      <c r="I29" s="83" t="s">
        <v>31</v>
      </c>
      <c r="J29" s="83" t="s">
        <v>31</v>
      </c>
      <c r="K29" s="78"/>
      <c r="L29" s="78"/>
      <c r="M29" s="141"/>
      <c r="N29" s="141"/>
      <c r="O29" s="147"/>
      <c r="P29" s="147"/>
      <c r="Q29" s="147"/>
      <c r="R29" s="145">
        <f>SUM(O29:Q39)</f>
        <v>0</v>
      </c>
      <c r="S29" s="671"/>
    </row>
    <row r="30" spans="1:19" ht="35.25" customHeight="1">
      <c r="A30" s="679"/>
      <c r="B30" s="680"/>
      <c r="C30" s="529"/>
      <c r="D30" s="383" t="s">
        <v>159</v>
      </c>
      <c r="E30" s="383" t="s">
        <v>157</v>
      </c>
      <c r="F30" s="83" t="s">
        <v>22</v>
      </c>
      <c r="G30" s="83" t="s">
        <v>25</v>
      </c>
      <c r="H30" s="83" t="s">
        <v>31</v>
      </c>
      <c r="I30" s="83" t="s">
        <v>31</v>
      </c>
      <c r="J30" s="83" t="s">
        <v>31</v>
      </c>
      <c r="K30" s="78"/>
      <c r="L30" s="78"/>
      <c r="M30" s="141"/>
      <c r="N30" s="141"/>
      <c r="O30" s="147"/>
      <c r="P30" s="147"/>
      <c r="Q30" s="147"/>
      <c r="R30" s="145">
        <f>SUM(O30:Q39)</f>
        <v>0</v>
      </c>
      <c r="S30" s="671"/>
    </row>
    <row r="31" spans="1:19" ht="35.25" customHeight="1">
      <c r="A31" s="679"/>
      <c r="B31" s="680"/>
      <c r="C31" s="529"/>
      <c r="D31" s="383" t="s">
        <v>160</v>
      </c>
      <c r="E31" s="383" t="s">
        <v>157</v>
      </c>
      <c r="F31" s="83" t="s">
        <v>22</v>
      </c>
      <c r="G31" s="83" t="s">
        <v>25</v>
      </c>
      <c r="H31" s="83" t="s">
        <v>31</v>
      </c>
      <c r="I31" s="83" t="s">
        <v>31</v>
      </c>
      <c r="J31" s="83" t="s">
        <v>31</v>
      </c>
      <c r="K31" s="78"/>
      <c r="L31" s="78"/>
      <c r="M31" s="141"/>
      <c r="N31" s="141"/>
      <c r="O31" s="147"/>
      <c r="P31" s="147"/>
      <c r="Q31" s="147"/>
      <c r="R31" s="145">
        <f>SUM(O31:Q40)</f>
        <v>0</v>
      </c>
      <c r="S31" s="671"/>
    </row>
    <row r="32" spans="1:19" ht="35.25" customHeight="1">
      <c r="A32" s="679"/>
      <c r="B32" s="680"/>
      <c r="C32" s="529"/>
      <c r="D32" s="383" t="s">
        <v>161</v>
      </c>
      <c r="E32" s="383" t="s">
        <v>157</v>
      </c>
      <c r="F32" s="83" t="s">
        <v>22</v>
      </c>
      <c r="G32" s="83" t="s">
        <v>31</v>
      </c>
      <c r="H32" s="83" t="s">
        <v>31</v>
      </c>
      <c r="I32" s="83" t="s">
        <v>31</v>
      </c>
      <c r="J32" s="83" t="s">
        <v>31</v>
      </c>
      <c r="K32" s="78"/>
      <c r="L32" s="78"/>
      <c r="M32" s="141"/>
      <c r="N32" s="141"/>
      <c r="O32" s="147"/>
      <c r="P32" s="147"/>
      <c r="Q32" s="147"/>
      <c r="R32" s="145">
        <f aca="true" t="shared" si="0" ref="R32:R38">SUM(O32:Q32)</f>
        <v>0</v>
      </c>
      <c r="S32" s="671"/>
    </row>
    <row r="33" spans="1:19" ht="35.25" customHeight="1">
      <c r="A33" s="678"/>
      <c r="B33" s="534"/>
      <c r="C33" s="530"/>
      <c r="D33" s="383" t="s">
        <v>162</v>
      </c>
      <c r="E33" s="383" t="s">
        <v>157</v>
      </c>
      <c r="F33" s="83" t="s">
        <v>22</v>
      </c>
      <c r="G33" s="83" t="s">
        <v>31</v>
      </c>
      <c r="H33" s="83" t="s">
        <v>31</v>
      </c>
      <c r="I33" s="83" t="s">
        <v>31</v>
      </c>
      <c r="J33" s="83" t="s">
        <v>31</v>
      </c>
      <c r="K33" s="78"/>
      <c r="L33" s="78"/>
      <c r="M33" s="141"/>
      <c r="N33" s="141"/>
      <c r="O33" s="147"/>
      <c r="P33" s="147"/>
      <c r="Q33" s="147"/>
      <c r="R33" s="145">
        <f t="shared" si="0"/>
        <v>0</v>
      </c>
      <c r="S33" s="672"/>
    </row>
    <row r="34" spans="1:19" ht="72.75" customHeight="1">
      <c r="A34" s="677">
        <f>A25/4</f>
        <v>0.0025</v>
      </c>
      <c r="B34" s="533" t="s">
        <v>438</v>
      </c>
      <c r="C34" s="528" t="s">
        <v>107</v>
      </c>
      <c r="D34" s="383" t="s">
        <v>522</v>
      </c>
      <c r="E34" s="383" t="s">
        <v>751</v>
      </c>
      <c r="F34" s="83" t="s">
        <v>22</v>
      </c>
      <c r="G34" s="83" t="s">
        <v>31</v>
      </c>
      <c r="H34" s="83" t="s">
        <v>31</v>
      </c>
      <c r="I34" s="83" t="s">
        <v>31</v>
      </c>
      <c r="J34" s="83" t="s">
        <v>31</v>
      </c>
      <c r="K34" s="83"/>
      <c r="L34" s="78"/>
      <c r="M34" s="141"/>
      <c r="N34" s="141"/>
      <c r="O34" s="174"/>
      <c r="P34" s="174"/>
      <c r="Q34" s="174"/>
      <c r="R34" s="145">
        <f t="shared" si="0"/>
        <v>0</v>
      </c>
      <c r="S34" s="417"/>
    </row>
    <row r="35" spans="1:19" ht="72" customHeight="1">
      <c r="A35" s="678"/>
      <c r="B35" s="534"/>
      <c r="C35" s="530"/>
      <c r="D35" s="383" t="s">
        <v>522</v>
      </c>
      <c r="E35" s="383" t="s">
        <v>751</v>
      </c>
      <c r="F35" s="83" t="s">
        <v>22</v>
      </c>
      <c r="G35" s="83" t="s">
        <v>31</v>
      </c>
      <c r="H35" s="83" t="s">
        <v>31</v>
      </c>
      <c r="I35" s="83" t="s">
        <v>31</v>
      </c>
      <c r="J35" s="83"/>
      <c r="K35" s="83" t="s">
        <v>31</v>
      </c>
      <c r="L35" s="78"/>
      <c r="M35" s="141"/>
      <c r="N35" s="141"/>
      <c r="O35" s="174"/>
      <c r="P35" s="174"/>
      <c r="Q35" s="174"/>
      <c r="R35" s="145">
        <f t="shared" si="0"/>
        <v>0</v>
      </c>
      <c r="S35" s="417"/>
    </row>
    <row r="36" spans="1:19" ht="45" customHeight="1">
      <c r="A36" s="677">
        <f>A25/4</f>
        <v>0.0025</v>
      </c>
      <c r="B36" s="533" t="s">
        <v>439</v>
      </c>
      <c r="C36" s="528" t="s">
        <v>107</v>
      </c>
      <c r="D36" s="383" t="s">
        <v>163</v>
      </c>
      <c r="E36" s="383" t="s">
        <v>164</v>
      </c>
      <c r="F36" s="83" t="s">
        <v>22</v>
      </c>
      <c r="G36" s="83" t="s">
        <v>31</v>
      </c>
      <c r="H36" s="83" t="s">
        <v>104</v>
      </c>
      <c r="I36" s="83" t="s">
        <v>106</v>
      </c>
      <c r="J36" s="83" t="s">
        <v>105</v>
      </c>
      <c r="K36" s="83" t="s">
        <v>105</v>
      </c>
      <c r="L36" s="83" t="s">
        <v>105</v>
      </c>
      <c r="M36" s="141"/>
      <c r="N36" s="141"/>
      <c r="O36" s="174"/>
      <c r="P36" s="174"/>
      <c r="Q36" s="174"/>
      <c r="R36" s="145">
        <f t="shared" si="0"/>
        <v>0</v>
      </c>
      <c r="S36" s="417"/>
    </row>
    <row r="37" spans="1:19" ht="39.75" customHeight="1">
      <c r="A37" s="678"/>
      <c r="B37" s="534"/>
      <c r="C37" s="530"/>
      <c r="D37" s="383" t="s">
        <v>165</v>
      </c>
      <c r="E37" s="383" t="s">
        <v>166</v>
      </c>
      <c r="F37" s="83" t="s">
        <v>22</v>
      </c>
      <c r="G37" s="83" t="s">
        <v>31</v>
      </c>
      <c r="H37" s="83" t="s">
        <v>167</v>
      </c>
      <c r="I37" s="83" t="s">
        <v>96</v>
      </c>
      <c r="J37" s="83" t="s">
        <v>101</v>
      </c>
      <c r="K37" s="83" t="s">
        <v>101</v>
      </c>
      <c r="L37" s="83" t="s">
        <v>101</v>
      </c>
      <c r="M37" s="141"/>
      <c r="N37" s="141"/>
      <c r="O37" s="174"/>
      <c r="P37" s="174"/>
      <c r="Q37" s="174"/>
      <c r="R37" s="145">
        <f t="shared" si="0"/>
        <v>0</v>
      </c>
      <c r="S37" s="417"/>
    </row>
    <row r="38" spans="1:19" ht="72" customHeight="1">
      <c r="A38" s="297">
        <f>A25/4</f>
        <v>0.0025</v>
      </c>
      <c r="B38" s="378" t="s">
        <v>440</v>
      </c>
      <c r="C38" s="150" t="s">
        <v>967</v>
      </c>
      <c r="D38" s="383" t="s">
        <v>994</v>
      </c>
      <c r="E38" s="383" t="s">
        <v>110</v>
      </c>
      <c r="F38" s="83" t="s">
        <v>22</v>
      </c>
      <c r="G38" s="83" t="s">
        <v>25</v>
      </c>
      <c r="H38" s="83" t="s">
        <v>31</v>
      </c>
      <c r="I38" s="83" t="s">
        <v>31</v>
      </c>
      <c r="J38" s="83" t="s">
        <v>25</v>
      </c>
      <c r="K38" s="83" t="s">
        <v>31</v>
      </c>
      <c r="L38" s="78"/>
      <c r="M38" s="141"/>
      <c r="N38" s="141"/>
      <c r="O38" s="174"/>
      <c r="P38" s="174"/>
      <c r="Q38" s="174"/>
      <c r="R38" s="145">
        <f t="shared" si="0"/>
        <v>0</v>
      </c>
      <c r="S38" s="417"/>
    </row>
    <row r="39" spans="1:19" ht="12.75" customHeight="1">
      <c r="A39" s="357"/>
      <c r="B39" s="422"/>
      <c r="C39" s="357"/>
      <c r="D39" s="440"/>
      <c r="E39" s="440"/>
      <c r="F39" s="311"/>
      <c r="G39" s="311"/>
      <c r="H39" s="311"/>
      <c r="I39" s="311"/>
      <c r="J39" s="311"/>
      <c r="K39" s="311"/>
      <c r="L39" s="311"/>
      <c r="M39" s="311"/>
      <c r="N39" s="311"/>
      <c r="O39" s="356">
        <f>SUM(O27:O38)</f>
        <v>0</v>
      </c>
      <c r="P39" s="356">
        <f>SUM(P27:P38)</f>
        <v>0</v>
      </c>
      <c r="Q39" s="356">
        <f>SUM(Q27:Q38)</f>
        <v>0</v>
      </c>
      <c r="R39" s="356">
        <f>SUM(R27:R38)</f>
        <v>0</v>
      </c>
      <c r="S39" s="442"/>
    </row>
    <row r="40" spans="1:19" ht="105.75" customHeight="1">
      <c r="A40" s="294">
        <v>0.03</v>
      </c>
      <c r="B40" s="406" t="s">
        <v>1110</v>
      </c>
      <c r="C40" s="150" t="s">
        <v>966</v>
      </c>
      <c r="D40" s="439"/>
      <c r="E40" s="393" t="s">
        <v>778</v>
      </c>
      <c r="F40" s="102" t="s">
        <v>93</v>
      </c>
      <c r="G40" s="102" t="s">
        <v>94</v>
      </c>
      <c r="H40" s="102" t="s">
        <v>84</v>
      </c>
      <c r="I40" s="102" t="s">
        <v>84</v>
      </c>
      <c r="J40" s="102" t="s">
        <v>122</v>
      </c>
      <c r="K40" s="102" t="s">
        <v>28</v>
      </c>
      <c r="L40" s="102" t="s">
        <v>84</v>
      </c>
      <c r="M40" s="141"/>
      <c r="N40" s="141"/>
      <c r="O40" s="142"/>
      <c r="P40" s="142"/>
      <c r="Q40" s="142"/>
      <c r="R40" s="143"/>
      <c r="S40" s="420" t="s">
        <v>1077</v>
      </c>
    </row>
    <row r="41" spans="1:19" ht="12.75" customHeight="1">
      <c r="A41" s="310"/>
      <c r="B41" s="434"/>
      <c r="C41" s="310"/>
      <c r="D41" s="440"/>
      <c r="E41" s="440"/>
      <c r="F41" s="311"/>
      <c r="G41" s="311"/>
      <c r="H41" s="311"/>
      <c r="I41" s="311"/>
      <c r="J41" s="311"/>
      <c r="K41" s="311"/>
      <c r="L41" s="311"/>
      <c r="M41" s="311"/>
      <c r="N41" s="311"/>
      <c r="O41" s="356"/>
      <c r="P41" s="356"/>
      <c r="Q41" s="356"/>
      <c r="R41" s="358"/>
      <c r="S41" s="442"/>
    </row>
    <row r="42" spans="1:19" ht="48.75" customHeight="1">
      <c r="A42" s="657">
        <v>0.03</v>
      </c>
      <c r="B42" s="600" t="s">
        <v>1111</v>
      </c>
      <c r="C42" s="590" t="s">
        <v>965</v>
      </c>
      <c r="D42" s="592"/>
      <c r="E42" s="383" t="s">
        <v>454</v>
      </c>
      <c r="F42" s="83" t="s">
        <v>175</v>
      </c>
      <c r="G42" s="83" t="s">
        <v>25</v>
      </c>
      <c r="H42" s="83" t="s">
        <v>45</v>
      </c>
      <c r="I42" s="83" t="s">
        <v>45</v>
      </c>
      <c r="J42" s="102" t="s">
        <v>25</v>
      </c>
      <c r="K42" s="83" t="s">
        <v>52</v>
      </c>
      <c r="L42" s="83" t="s">
        <v>52</v>
      </c>
      <c r="M42" s="141"/>
      <c r="N42" s="141"/>
      <c r="O42" s="151"/>
      <c r="P42" s="142"/>
      <c r="Q42" s="142"/>
      <c r="R42" s="143"/>
      <c r="S42" s="420"/>
    </row>
    <row r="43" spans="1:19" ht="47.25" customHeight="1">
      <c r="A43" s="658"/>
      <c r="B43" s="652"/>
      <c r="C43" s="591"/>
      <c r="D43" s="682"/>
      <c r="E43" s="393" t="s">
        <v>99</v>
      </c>
      <c r="F43" s="102" t="s">
        <v>22</v>
      </c>
      <c r="G43" s="102" t="s">
        <v>25</v>
      </c>
      <c r="H43" s="102" t="s">
        <v>101</v>
      </c>
      <c r="I43" s="102" t="s">
        <v>76</v>
      </c>
      <c r="J43" s="102" t="s">
        <v>25</v>
      </c>
      <c r="K43" s="102" t="s">
        <v>31</v>
      </c>
      <c r="L43" s="102" t="s">
        <v>31</v>
      </c>
      <c r="M43" s="141"/>
      <c r="N43" s="141"/>
      <c r="O43" s="172"/>
      <c r="P43" s="173"/>
      <c r="Q43" s="173"/>
      <c r="R43" s="143"/>
      <c r="S43" s="420"/>
    </row>
    <row r="44" spans="1:19" ht="12.75" customHeight="1">
      <c r="A44" s="356"/>
      <c r="B44" s="437"/>
      <c r="C44" s="356"/>
      <c r="D44" s="437"/>
      <c r="E44" s="437"/>
      <c r="F44" s="449"/>
      <c r="G44" s="356"/>
      <c r="H44" s="356"/>
      <c r="I44" s="356"/>
      <c r="J44" s="356"/>
      <c r="K44" s="356"/>
      <c r="L44" s="356"/>
      <c r="M44" s="356"/>
      <c r="N44" s="356"/>
      <c r="O44" s="356"/>
      <c r="P44" s="356"/>
      <c r="Q44" s="356"/>
      <c r="R44" s="356"/>
      <c r="S44" s="437"/>
    </row>
    <row r="45" spans="1:19" ht="51.75" customHeight="1">
      <c r="A45" s="677">
        <f>A42/4</f>
        <v>0.0075</v>
      </c>
      <c r="B45" s="533" t="s">
        <v>789</v>
      </c>
      <c r="C45" s="528" t="s">
        <v>323</v>
      </c>
      <c r="D45" s="383" t="s">
        <v>455</v>
      </c>
      <c r="E45" s="383" t="s">
        <v>300</v>
      </c>
      <c r="F45" s="83" t="s">
        <v>22</v>
      </c>
      <c r="G45" s="83" t="s">
        <v>554</v>
      </c>
      <c r="H45" s="83" t="s">
        <v>31</v>
      </c>
      <c r="I45" s="83" t="s">
        <v>31</v>
      </c>
      <c r="J45" s="83" t="s">
        <v>31</v>
      </c>
      <c r="K45" s="83"/>
      <c r="L45" s="83"/>
      <c r="M45" s="141"/>
      <c r="N45" s="141"/>
      <c r="O45" s="174"/>
      <c r="P45" s="147">
        <v>150000</v>
      </c>
      <c r="Q45" s="175"/>
      <c r="R45" s="145">
        <f aca="true" t="shared" si="1" ref="R45:R51">SUM(O45:Q45)</f>
        <v>150000</v>
      </c>
      <c r="S45" s="670" t="s">
        <v>853</v>
      </c>
    </row>
    <row r="46" spans="1:19" ht="51.75" customHeight="1">
      <c r="A46" s="679"/>
      <c r="B46" s="680"/>
      <c r="C46" s="529"/>
      <c r="D46" s="383" t="s">
        <v>555</v>
      </c>
      <c r="E46" s="383" t="s">
        <v>110</v>
      </c>
      <c r="F46" s="83" t="s">
        <v>22</v>
      </c>
      <c r="G46" s="83" t="s">
        <v>25</v>
      </c>
      <c r="H46" s="83" t="s">
        <v>31</v>
      </c>
      <c r="I46" s="83" t="s">
        <v>31</v>
      </c>
      <c r="J46" s="83"/>
      <c r="K46" s="83" t="s">
        <v>31</v>
      </c>
      <c r="L46" s="78"/>
      <c r="M46" s="141"/>
      <c r="N46" s="141"/>
      <c r="O46" s="174"/>
      <c r="P46" s="147"/>
      <c r="Q46" s="175">
        <v>150000</v>
      </c>
      <c r="R46" s="145">
        <f t="shared" si="1"/>
        <v>150000</v>
      </c>
      <c r="S46" s="671"/>
    </row>
    <row r="47" spans="1:19" ht="51.75" customHeight="1">
      <c r="A47" s="679"/>
      <c r="B47" s="680"/>
      <c r="C47" s="529"/>
      <c r="D47" s="383" t="s">
        <v>750</v>
      </c>
      <c r="E47" s="383" t="s">
        <v>301</v>
      </c>
      <c r="F47" s="83" t="s">
        <v>22</v>
      </c>
      <c r="G47" s="83" t="s">
        <v>25</v>
      </c>
      <c r="H47" s="189"/>
      <c r="I47" s="188"/>
      <c r="J47" s="188"/>
      <c r="K47" s="83" t="s">
        <v>31</v>
      </c>
      <c r="L47" s="78"/>
      <c r="M47" s="141"/>
      <c r="N47" s="141"/>
      <c r="O47" s="174"/>
      <c r="P47" s="147">
        <v>200000</v>
      </c>
      <c r="Q47" s="175"/>
      <c r="R47" s="145">
        <f t="shared" si="1"/>
        <v>200000</v>
      </c>
      <c r="S47" s="671"/>
    </row>
    <row r="48" spans="1:19" ht="51.75" customHeight="1">
      <c r="A48" s="678"/>
      <c r="B48" s="534"/>
      <c r="C48" s="530"/>
      <c r="D48" s="383" t="s">
        <v>114</v>
      </c>
      <c r="E48" s="383" t="s">
        <v>454</v>
      </c>
      <c r="F48" s="83" t="s">
        <v>23</v>
      </c>
      <c r="G48" s="83" t="s">
        <v>25</v>
      </c>
      <c r="H48" s="83" t="s">
        <v>45</v>
      </c>
      <c r="I48" s="83" t="s">
        <v>45</v>
      </c>
      <c r="J48" s="78"/>
      <c r="K48" s="83" t="s">
        <v>52</v>
      </c>
      <c r="L48" s="83" t="s">
        <v>52</v>
      </c>
      <c r="M48" s="141"/>
      <c r="N48" s="141"/>
      <c r="O48" s="174"/>
      <c r="P48" s="147">
        <v>2000000</v>
      </c>
      <c r="Q48" s="175"/>
      <c r="R48" s="145">
        <f t="shared" si="1"/>
        <v>2000000</v>
      </c>
      <c r="S48" s="672"/>
    </row>
    <row r="49" spans="1:19" ht="83.25" customHeight="1">
      <c r="A49" s="224">
        <f>A42/4</f>
        <v>0.0075</v>
      </c>
      <c r="B49" s="378" t="s">
        <v>790</v>
      </c>
      <c r="C49" s="150" t="s">
        <v>964</v>
      </c>
      <c r="D49" s="383" t="s">
        <v>996</v>
      </c>
      <c r="E49" s="383" t="s">
        <v>556</v>
      </c>
      <c r="F49" s="383" t="s">
        <v>560</v>
      </c>
      <c r="G49" s="83" t="s">
        <v>557</v>
      </c>
      <c r="H49" s="83" t="s">
        <v>559</v>
      </c>
      <c r="I49" s="83" t="s">
        <v>559</v>
      </c>
      <c r="J49" s="83" t="s">
        <v>557</v>
      </c>
      <c r="K49" s="83" t="s">
        <v>558</v>
      </c>
      <c r="L49" s="83" t="s">
        <v>559</v>
      </c>
      <c r="M49" s="141"/>
      <c r="N49" s="141"/>
      <c r="O49" s="174"/>
      <c r="P49" s="174"/>
      <c r="Q49" s="147">
        <v>50000</v>
      </c>
      <c r="R49" s="145">
        <f t="shared" si="1"/>
        <v>50000</v>
      </c>
      <c r="S49" s="417" t="s">
        <v>561</v>
      </c>
    </row>
    <row r="50" spans="1:19" ht="67.5">
      <c r="A50" s="294">
        <f>A42/4</f>
        <v>0.0075</v>
      </c>
      <c r="B50" s="378" t="s">
        <v>791</v>
      </c>
      <c r="C50" s="78" t="s">
        <v>916</v>
      </c>
      <c r="D50" s="383" t="s">
        <v>748</v>
      </c>
      <c r="E50" s="383" t="s">
        <v>749</v>
      </c>
      <c r="F50" s="102" t="s">
        <v>23</v>
      </c>
      <c r="G50" s="102" t="s">
        <v>123</v>
      </c>
      <c r="H50" s="102" t="s">
        <v>45</v>
      </c>
      <c r="I50" s="102" t="s">
        <v>45</v>
      </c>
      <c r="J50" s="102" t="s">
        <v>95</v>
      </c>
      <c r="K50" s="102" t="s">
        <v>102</v>
      </c>
      <c r="L50" s="102" t="s">
        <v>74</v>
      </c>
      <c r="M50" s="141"/>
      <c r="N50" s="141"/>
      <c r="O50" s="174"/>
      <c r="P50" s="174"/>
      <c r="Q50" s="174"/>
      <c r="R50" s="145">
        <f t="shared" si="1"/>
        <v>0</v>
      </c>
      <c r="S50" s="420" t="s">
        <v>1066</v>
      </c>
    </row>
    <row r="51" spans="1:19" ht="98.25" customHeight="1">
      <c r="A51" s="224">
        <f>A42/4</f>
        <v>0.0075</v>
      </c>
      <c r="B51" s="378" t="s">
        <v>792</v>
      </c>
      <c r="C51" s="150" t="s">
        <v>1056</v>
      </c>
      <c r="D51" s="399" t="s">
        <v>952</v>
      </c>
      <c r="E51" s="383" t="s">
        <v>562</v>
      </c>
      <c r="F51" s="83" t="s">
        <v>22</v>
      </c>
      <c r="G51" s="83" t="s">
        <v>31</v>
      </c>
      <c r="H51" s="83" t="s">
        <v>31</v>
      </c>
      <c r="I51" s="83" t="s">
        <v>31</v>
      </c>
      <c r="J51" s="83" t="s">
        <v>564</v>
      </c>
      <c r="K51" s="83" t="s">
        <v>563</v>
      </c>
      <c r="L51" s="78"/>
      <c r="M51" s="141"/>
      <c r="N51" s="141"/>
      <c r="O51" s="147">
        <v>20000</v>
      </c>
      <c r="P51" s="174"/>
      <c r="Q51" s="174"/>
      <c r="R51" s="145">
        <f t="shared" si="1"/>
        <v>20000</v>
      </c>
      <c r="S51" s="420"/>
    </row>
    <row r="52" spans="1:19" s="446" customFormat="1" ht="11.25">
      <c r="A52" s="359"/>
      <c r="B52" s="422"/>
      <c r="C52" s="357"/>
      <c r="D52" s="422"/>
      <c r="E52" s="422"/>
      <c r="F52" s="360"/>
      <c r="G52" s="360"/>
      <c r="H52" s="360"/>
      <c r="I52" s="360"/>
      <c r="J52" s="360"/>
      <c r="K52" s="360"/>
      <c r="L52" s="360"/>
      <c r="M52" s="360"/>
      <c r="N52" s="360"/>
      <c r="O52" s="361">
        <f>SUM(O45:O51)</f>
        <v>20000</v>
      </c>
      <c r="P52" s="361">
        <f>SUM(P45:P51)</f>
        <v>2350000</v>
      </c>
      <c r="Q52" s="361">
        <f>SUM(Q45:Q51)</f>
        <v>200000</v>
      </c>
      <c r="R52" s="361">
        <f>SUM(R45:R51)</f>
        <v>2570000</v>
      </c>
      <c r="S52" s="442"/>
    </row>
    <row r="53" spans="1:19" ht="105" customHeight="1">
      <c r="A53" s="294">
        <v>0.02</v>
      </c>
      <c r="B53" s="378" t="s">
        <v>1112</v>
      </c>
      <c r="C53" s="252" t="s">
        <v>523</v>
      </c>
      <c r="D53" s="439" t="s">
        <v>1069</v>
      </c>
      <c r="E53" s="393" t="s">
        <v>100</v>
      </c>
      <c r="F53" s="102" t="s">
        <v>23</v>
      </c>
      <c r="G53" s="102" t="s">
        <v>95</v>
      </c>
      <c r="H53" s="102" t="s">
        <v>44</v>
      </c>
      <c r="I53" s="83" t="s">
        <v>102</v>
      </c>
      <c r="J53" s="83" t="s">
        <v>52</v>
      </c>
      <c r="K53" s="83" t="s">
        <v>102</v>
      </c>
      <c r="L53" s="83" t="s">
        <v>102</v>
      </c>
      <c r="M53" s="141"/>
      <c r="N53" s="141"/>
      <c r="O53" s="142"/>
      <c r="P53" s="142"/>
      <c r="Q53" s="142"/>
      <c r="R53" s="143"/>
      <c r="S53" s="420" t="s">
        <v>761</v>
      </c>
    </row>
    <row r="54" spans="1:19" ht="12.75" customHeight="1">
      <c r="A54" s="357"/>
      <c r="B54" s="422"/>
      <c r="C54" s="357"/>
      <c r="D54" s="440"/>
      <c r="E54" s="440"/>
      <c r="F54" s="311"/>
      <c r="G54" s="311"/>
      <c r="H54" s="311"/>
      <c r="I54" s="311"/>
      <c r="J54" s="311"/>
      <c r="K54" s="311"/>
      <c r="L54" s="311"/>
      <c r="M54" s="311"/>
      <c r="N54" s="311"/>
      <c r="O54" s="361"/>
      <c r="P54" s="361"/>
      <c r="Q54" s="361"/>
      <c r="R54" s="361"/>
      <c r="S54" s="442"/>
    </row>
    <row r="55" spans="1:19" ht="126.75" customHeight="1">
      <c r="A55" s="294">
        <v>0.02</v>
      </c>
      <c r="B55" s="378" t="s">
        <v>1113</v>
      </c>
      <c r="C55" s="252" t="s">
        <v>523</v>
      </c>
      <c r="D55" s="439" t="s">
        <v>764</v>
      </c>
      <c r="E55" s="393" t="s">
        <v>762</v>
      </c>
      <c r="F55" s="102" t="s">
        <v>23</v>
      </c>
      <c r="G55" s="102" t="s">
        <v>74</v>
      </c>
      <c r="H55" s="102" t="s">
        <v>768</v>
      </c>
      <c r="I55" s="102" t="s">
        <v>768</v>
      </c>
      <c r="J55" s="102" t="s">
        <v>768</v>
      </c>
      <c r="K55" s="102" t="s">
        <v>768</v>
      </c>
      <c r="L55" s="102" t="s">
        <v>768</v>
      </c>
      <c r="M55" s="141"/>
      <c r="N55" s="141"/>
      <c r="O55" s="142"/>
      <c r="P55" s="142"/>
      <c r="Q55" s="142"/>
      <c r="R55" s="143"/>
      <c r="S55" s="420" t="s">
        <v>769</v>
      </c>
    </row>
    <row r="56" spans="1:19" ht="12.75" customHeight="1">
      <c r="A56" s="310"/>
      <c r="B56" s="434"/>
      <c r="C56" s="310"/>
      <c r="D56" s="440"/>
      <c r="E56" s="440"/>
      <c r="F56" s="311"/>
      <c r="G56" s="311"/>
      <c r="H56" s="311"/>
      <c r="I56" s="311"/>
      <c r="J56" s="311"/>
      <c r="K56" s="311"/>
      <c r="L56" s="311"/>
      <c r="M56" s="311"/>
      <c r="N56" s="311"/>
      <c r="O56" s="361"/>
      <c r="P56" s="361"/>
      <c r="Q56" s="361"/>
      <c r="R56" s="361"/>
      <c r="S56" s="442"/>
    </row>
    <row r="57" spans="1:19" ht="97.5" customHeight="1">
      <c r="A57" s="677">
        <f>A55/4</f>
        <v>0.005</v>
      </c>
      <c r="B57" s="533" t="s">
        <v>441</v>
      </c>
      <c r="C57" s="528" t="s">
        <v>523</v>
      </c>
      <c r="D57" s="383" t="s">
        <v>989</v>
      </c>
      <c r="E57" s="383" t="s">
        <v>990</v>
      </c>
      <c r="F57" s="83" t="s">
        <v>22</v>
      </c>
      <c r="G57" s="83" t="s">
        <v>255</v>
      </c>
      <c r="H57" s="83" t="s">
        <v>97</v>
      </c>
      <c r="I57" s="83" t="s">
        <v>94</v>
      </c>
      <c r="J57" s="83" t="s">
        <v>255</v>
      </c>
      <c r="K57" s="83" t="s">
        <v>303</v>
      </c>
      <c r="L57" s="83" t="s">
        <v>94</v>
      </c>
      <c r="M57" s="141"/>
      <c r="N57" s="141"/>
      <c r="O57" s="664">
        <f>495000</f>
        <v>495000</v>
      </c>
      <c r="P57" s="664">
        <v>0</v>
      </c>
      <c r="Q57" s="664">
        <v>1291198.05</v>
      </c>
      <c r="R57" s="667">
        <f>SUM(O57:Q57)</f>
        <v>1786198.05</v>
      </c>
      <c r="S57" s="674" t="s">
        <v>532</v>
      </c>
    </row>
    <row r="58" spans="1:19" ht="65.25" customHeight="1">
      <c r="A58" s="679"/>
      <c r="B58" s="680"/>
      <c r="C58" s="529"/>
      <c r="D58" s="383" t="s">
        <v>991</v>
      </c>
      <c r="E58" s="383" t="s">
        <v>992</v>
      </c>
      <c r="F58" s="83" t="s">
        <v>22</v>
      </c>
      <c r="G58" s="83" t="s">
        <v>26</v>
      </c>
      <c r="H58" s="83" t="s">
        <v>30</v>
      </c>
      <c r="I58" s="83" t="s">
        <v>143</v>
      </c>
      <c r="J58" s="83" t="s">
        <v>84</v>
      </c>
      <c r="K58" s="83" t="s">
        <v>28</v>
      </c>
      <c r="L58" s="83" t="s">
        <v>143</v>
      </c>
      <c r="M58" s="141"/>
      <c r="N58" s="141"/>
      <c r="O58" s="665"/>
      <c r="P58" s="665"/>
      <c r="Q58" s="665"/>
      <c r="R58" s="668"/>
      <c r="S58" s="675"/>
    </row>
    <row r="59" spans="1:19" ht="213.75" customHeight="1">
      <c r="A59" s="678"/>
      <c r="B59" s="534"/>
      <c r="C59" s="530"/>
      <c r="D59" s="383" t="s">
        <v>765</v>
      </c>
      <c r="E59" s="383" t="s">
        <v>993</v>
      </c>
      <c r="F59" s="83" t="s">
        <v>22</v>
      </c>
      <c r="G59" s="152">
        <v>26369</v>
      </c>
      <c r="H59" s="152">
        <v>28200</v>
      </c>
      <c r="I59" s="152">
        <f>L59</f>
        <v>27300</v>
      </c>
      <c r="J59" s="152">
        <v>26700</v>
      </c>
      <c r="K59" s="152">
        <v>27000</v>
      </c>
      <c r="L59" s="152">
        <v>27300</v>
      </c>
      <c r="M59" s="141"/>
      <c r="N59" s="141"/>
      <c r="O59" s="666"/>
      <c r="P59" s="666"/>
      <c r="Q59" s="666"/>
      <c r="R59" s="669"/>
      <c r="S59" s="676"/>
    </row>
    <row r="60" spans="1:19" ht="90">
      <c r="A60" s="297">
        <f>A55/4</f>
        <v>0.005</v>
      </c>
      <c r="B60" s="378" t="s">
        <v>442</v>
      </c>
      <c r="C60" s="193" t="s">
        <v>302</v>
      </c>
      <c r="D60" s="383" t="s">
        <v>304</v>
      </c>
      <c r="E60" s="383" t="s">
        <v>747</v>
      </c>
      <c r="F60" s="83" t="s">
        <v>22</v>
      </c>
      <c r="G60" s="83" t="s">
        <v>84</v>
      </c>
      <c r="H60" s="83" t="s">
        <v>84</v>
      </c>
      <c r="I60" s="83" t="s">
        <v>84</v>
      </c>
      <c r="J60" s="83" t="s">
        <v>84</v>
      </c>
      <c r="K60" s="83" t="s">
        <v>84</v>
      </c>
      <c r="L60" s="83" t="s">
        <v>84</v>
      </c>
      <c r="M60" s="141"/>
      <c r="N60" s="141"/>
      <c r="O60" s="226">
        <f>582377</f>
        <v>582377</v>
      </c>
      <c r="P60" s="270" t="s">
        <v>524</v>
      </c>
      <c r="Q60" s="226"/>
      <c r="R60" s="268">
        <f>SUM(O60:Q60)</f>
        <v>582377</v>
      </c>
      <c r="S60" s="153" t="s">
        <v>305</v>
      </c>
    </row>
    <row r="61" spans="1:19" ht="108.75" customHeight="1">
      <c r="A61" s="297">
        <f>A55/4</f>
        <v>0.005</v>
      </c>
      <c r="B61" s="378" t="s">
        <v>443</v>
      </c>
      <c r="C61" s="193" t="s">
        <v>302</v>
      </c>
      <c r="D61" s="383" t="s">
        <v>766</v>
      </c>
      <c r="E61" s="383" t="s">
        <v>746</v>
      </c>
      <c r="F61" s="83" t="s">
        <v>22</v>
      </c>
      <c r="G61" s="83" t="s">
        <v>184</v>
      </c>
      <c r="H61" s="83" t="s">
        <v>306</v>
      </c>
      <c r="I61" s="83" t="s">
        <v>307</v>
      </c>
      <c r="J61" s="83" t="s">
        <v>184</v>
      </c>
      <c r="K61" s="83" t="s">
        <v>308</v>
      </c>
      <c r="L61" s="83" t="s">
        <v>307</v>
      </c>
      <c r="M61" s="141"/>
      <c r="N61" s="141"/>
      <c r="O61" s="226">
        <f>613000</f>
        <v>613000</v>
      </c>
      <c r="P61" s="226"/>
      <c r="Q61" s="226"/>
      <c r="R61" s="268">
        <f>SUM(O61:Q61)</f>
        <v>613000</v>
      </c>
      <c r="S61" s="153" t="s">
        <v>309</v>
      </c>
    </row>
    <row r="62" spans="1:19" ht="165.75" customHeight="1">
      <c r="A62" s="297">
        <f>A55/4</f>
        <v>0.005</v>
      </c>
      <c r="B62" s="378" t="s">
        <v>793</v>
      </c>
      <c r="C62" s="150" t="s">
        <v>323</v>
      </c>
      <c r="D62" s="383" t="s">
        <v>740</v>
      </c>
      <c r="E62" s="383" t="s">
        <v>767</v>
      </c>
      <c r="F62" s="83" t="s">
        <v>22</v>
      </c>
      <c r="G62" s="83" t="s">
        <v>763</v>
      </c>
      <c r="H62" s="271">
        <f>I62*2</f>
        <v>1050</v>
      </c>
      <c r="I62" s="271">
        <f>SUM(J62:L62)</f>
        <v>525</v>
      </c>
      <c r="J62" s="272">
        <v>172</v>
      </c>
      <c r="K62" s="272">
        <v>175</v>
      </c>
      <c r="L62" s="272">
        <v>178</v>
      </c>
      <c r="M62" s="141"/>
      <c r="N62" s="141"/>
      <c r="O62" s="226">
        <f>1462598*3</f>
        <v>4387794</v>
      </c>
      <c r="P62" s="226"/>
      <c r="Q62" s="226"/>
      <c r="R62" s="268">
        <f>SUM(O62:Q62)</f>
        <v>4387794</v>
      </c>
      <c r="S62" s="417" t="s">
        <v>1079</v>
      </c>
    </row>
    <row r="63" spans="1:19" ht="12.75" customHeight="1">
      <c r="A63" s="310"/>
      <c r="B63" s="434"/>
      <c r="C63" s="310"/>
      <c r="D63" s="440"/>
      <c r="E63" s="440"/>
      <c r="F63" s="311"/>
      <c r="G63" s="311"/>
      <c r="H63" s="311"/>
      <c r="I63" s="311"/>
      <c r="J63" s="311"/>
      <c r="K63" s="311"/>
      <c r="L63" s="311"/>
      <c r="M63" s="311"/>
      <c r="N63" s="311"/>
      <c r="O63" s="361">
        <f>SUM(O57:O62)</f>
        <v>6078171</v>
      </c>
      <c r="P63" s="361">
        <f>SUM(P57:P62)</f>
        <v>0</v>
      </c>
      <c r="Q63" s="361">
        <f>SUM(Q57:Q62)</f>
        <v>1291198.05</v>
      </c>
      <c r="R63" s="361">
        <f>SUM(R57:R62)</f>
        <v>7369369.05</v>
      </c>
      <c r="S63" s="442"/>
    </row>
    <row r="64" spans="1:19" ht="170.25" customHeight="1">
      <c r="A64" s="294">
        <v>0.02</v>
      </c>
      <c r="B64" s="406" t="s">
        <v>1115</v>
      </c>
      <c r="C64" s="252" t="s">
        <v>109</v>
      </c>
      <c r="D64" s="439"/>
      <c r="E64" s="393" t="s">
        <v>565</v>
      </c>
      <c r="F64" s="102" t="s">
        <v>23</v>
      </c>
      <c r="G64" s="102" t="s">
        <v>566</v>
      </c>
      <c r="H64" s="102" t="s">
        <v>567</v>
      </c>
      <c r="I64" s="102" t="s">
        <v>567</v>
      </c>
      <c r="J64" s="102" t="s">
        <v>568</v>
      </c>
      <c r="K64" s="102" t="s">
        <v>569</v>
      </c>
      <c r="L64" s="102" t="s">
        <v>567</v>
      </c>
      <c r="M64" s="141"/>
      <c r="N64" s="141"/>
      <c r="O64" s="142"/>
      <c r="P64" s="142"/>
      <c r="Q64" s="142"/>
      <c r="R64" s="143"/>
      <c r="S64" s="420" t="s">
        <v>570</v>
      </c>
    </row>
    <row r="65" spans="1:19" ht="11.25">
      <c r="A65" s="357"/>
      <c r="B65" s="422"/>
      <c r="C65" s="357"/>
      <c r="D65" s="440"/>
      <c r="E65" s="440"/>
      <c r="F65" s="311"/>
      <c r="G65" s="311"/>
      <c r="H65" s="311"/>
      <c r="I65" s="311"/>
      <c r="J65" s="311"/>
      <c r="K65" s="311"/>
      <c r="L65" s="311"/>
      <c r="M65" s="311"/>
      <c r="N65" s="311"/>
      <c r="O65" s="361"/>
      <c r="P65" s="361"/>
      <c r="Q65" s="361"/>
      <c r="R65" s="361"/>
      <c r="S65" s="442"/>
    </row>
    <row r="66" spans="1:19" ht="56.25">
      <c r="A66" s="657">
        <v>0.02</v>
      </c>
      <c r="B66" s="600" t="s">
        <v>1114</v>
      </c>
      <c r="C66" s="594" t="s">
        <v>109</v>
      </c>
      <c r="D66" s="596"/>
      <c r="E66" s="393" t="s">
        <v>897</v>
      </c>
      <c r="F66" s="102" t="s">
        <v>23</v>
      </c>
      <c r="G66" s="102" t="s">
        <v>566</v>
      </c>
      <c r="H66" s="83" t="s">
        <v>74</v>
      </c>
      <c r="I66" s="83" t="s">
        <v>74</v>
      </c>
      <c r="J66" s="83" t="s">
        <v>102</v>
      </c>
      <c r="K66" s="83" t="s">
        <v>44</v>
      </c>
      <c r="L66" s="83" t="s">
        <v>74</v>
      </c>
      <c r="M66" s="141"/>
      <c r="N66" s="141"/>
      <c r="O66" s="142"/>
      <c r="P66" s="142"/>
      <c r="Q66" s="142"/>
      <c r="R66" s="143"/>
      <c r="S66" s="420" t="s">
        <v>1065</v>
      </c>
    </row>
    <row r="67" spans="1:19" ht="56.25">
      <c r="A67" s="658"/>
      <c r="B67" s="652"/>
      <c r="C67" s="659"/>
      <c r="D67" s="673"/>
      <c r="E67" s="393" t="s">
        <v>571</v>
      </c>
      <c r="F67" s="102" t="s">
        <v>23</v>
      </c>
      <c r="G67" s="102" t="s">
        <v>566</v>
      </c>
      <c r="H67" s="83" t="s">
        <v>74</v>
      </c>
      <c r="I67" s="83" t="s">
        <v>74</v>
      </c>
      <c r="J67" s="83" t="s">
        <v>102</v>
      </c>
      <c r="K67" s="83" t="s">
        <v>44</v>
      </c>
      <c r="L67" s="83" t="s">
        <v>74</v>
      </c>
      <c r="M67" s="141"/>
      <c r="N67" s="141"/>
      <c r="O67" s="142"/>
      <c r="P67" s="142"/>
      <c r="Q67" s="142"/>
      <c r="R67" s="143"/>
      <c r="S67" s="420" t="s">
        <v>572</v>
      </c>
    </row>
    <row r="68" spans="1:19" ht="11.25">
      <c r="A68" s="357"/>
      <c r="B68" s="422"/>
      <c r="C68" s="357"/>
      <c r="D68" s="440"/>
      <c r="E68" s="440"/>
      <c r="F68" s="311"/>
      <c r="G68" s="311"/>
      <c r="H68" s="311"/>
      <c r="I68" s="311"/>
      <c r="J68" s="311"/>
      <c r="K68" s="311"/>
      <c r="L68" s="311"/>
      <c r="M68" s="311"/>
      <c r="N68" s="311"/>
      <c r="O68" s="361"/>
      <c r="P68" s="361"/>
      <c r="Q68" s="361"/>
      <c r="R68" s="361"/>
      <c r="S68" s="442"/>
    </row>
    <row r="69" spans="1:19" s="50" customFormat="1" ht="33.75">
      <c r="A69" s="660">
        <f>$A$66/6</f>
        <v>0.0033333333333333335</v>
      </c>
      <c r="B69" s="475" t="s">
        <v>743</v>
      </c>
      <c r="C69" s="506" t="s">
        <v>109</v>
      </c>
      <c r="D69" s="390" t="s">
        <v>112</v>
      </c>
      <c r="E69" s="390" t="s">
        <v>110</v>
      </c>
      <c r="F69" s="25" t="s">
        <v>22</v>
      </c>
      <c r="G69" s="25" t="s">
        <v>25</v>
      </c>
      <c r="H69" s="25" t="s">
        <v>28</v>
      </c>
      <c r="I69" s="25" t="s">
        <v>101</v>
      </c>
      <c r="J69" s="25" t="s">
        <v>31</v>
      </c>
      <c r="K69" s="25" t="s">
        <v>31</v>
      </c>
      <c r="L69" s="25" t="s">
        <v>31</v>
      </c>
      <c r="M69" s="41"/>
      <c r="N69" s="41"/>
      <c r="O69" s="539">
        <v>0</v>
      </c>
      <c r="P69" s="542">
        <v>0</v>
      </c>
      <c r="Q69" s="542">
        <v>0</v>
      </c>
      <c r="R69" s="508">
        <v>0</v>
      </c>
      <c r="S69" s="443"/>
    </row>
    <row r="70" spans="1:19" s="50" customFormat="1" ht="27.75" customHeight="1">
      <c r="A70" s="661"/>
      <c r="B70" s="476"/>
      <c r="C70" s="507"/>
      <c r="D70" s="390" t="s">
        <v>573</v>
      </c>
      <c r="E70" s="390" t="s">
        <v>110</v>
      </c>
      <c r="F70" s="25" t="s">
        <v>22</v>
      </c>
      <c r="G70" s="25" t="s">
        <v>25</v>
      </c>
      <c r="H70" s="25" t="s">
        <v>28</v>
      </c>
      <c r="I70" s="25" t="s">
        <v>101</v>
      </c>
      <c r="J70" s="25" t="s">
        <v>31</v>
      </c>
      <c r="K70" s="25" t="s">
        <v>31</v>
      </c>
      <c r="L70" s="25" t="s">
        <v>31</v>
      </c>
      <c r="M70" s="41"/>
      <c r="N70" s="41"/>
      <c r="O70" s="540"/>
      <c r="P70" s="663"/>
      <c r="Q70" s="663"/>
      <c r="R70" s="509"/>
      <c r="S70" s="431"/>
    </row>
    <row r="71" spans="1:19" s="50" customFormat="1" ht="27.75" customHeight="1">
      <c r="A71" s="661"/>
      <c r="B71" s="476"/>
      <c r="C71" s="507"/>
      <c r="D71" s="390" t="s">
        <v>574</v>
      </c>
      <c r="E71" s="390" t="s">
        <v>575</v>
      </c>
      <c r="F71" s="25" t="s">
        <v>23</v>
      </c>
      <c r="G71" s="25" t="s">
        <v>25</v>
      </c>
      <c r="H71" s="25" t="s">
        <v>45</v>
      </c>
      <c r="I71" s="25" t="s">
        <v>45</v>
      </c>
      <c r="J71" s="25" t="s">
        <v>45</v>
      </c>
      <c r="K71" s="25" t="s">
        <v>45</v>
      </c>
      <c r="L71" s="25" t="s">
        <v>45</v>
      </c>
      <c r="M71" s="41"/>
      <c r="N71" s="41"/>
      <c r="O71" s="540"/>
      <c r="P71" s="663"/>
      <c r="Q71" s="663"/>
      <c r="R71" s="509"/>
      <c r="S71" s="637" t="s">
        <v>576</v>
      </c>
    </row>
    <row r="72" spans="1:19" s="50" customFormat="1" ht="27.75" customHeight="1">
      <c r="A72" s="662"/>
      <c r="B72" s="505"/>
      <c r="C72" s="513"/>
      <c r="D72" s="441" t="s">
        <v>577</v>
      </c>
      <c r="E72" s="390" t="s">
        <v>578</v>
      </c>
      <c r="F72" s="25" t="s">
        <v>22</v>
      </c>
      <c r="G72" s="25" t="s">
        <v>25</v>
      </c>
      <c r="H72" s="25" t="s">
        <v>28</v>
      </c>
      <c r="I72" s="25" t="s">
        <v>101</v>
      </c>
      <c r="J72" s="25" t="s">
        <v>31</v>
      </c>
      <c r="K72" s="25" t="s">
        <v>31</v>
      </c>
      <c r="L72" s="25" t="s">
        <v>31</v>
      </c>
      <c r="M72" s="41"/>
      <c r="N72" s="41"/>
      <c r="O72" s="541"/>
      <c r="P72" s="543"/>
      <c r="Q72" s="543"/>
      <c r="R72" s="510"/>
      <c r="S72" s="638"/>
    </row>
    <row r="73" spans="1:19" s="50" customFormat="1" ht="46.5" customHeight="1">
      <c r="A73" s="660">
        <f>$A$66/6</f>
        <v>0.0033333333333333335</v>
      </c>
      <c r="B73" s="475" t="s">
        <v>1116</v>
      </c>
      <c r="C73" s="506" t="s">
        <v>109</v>
      </c>
      <c r="D73" s="390" t="s">
        <v>579</v>
      </c>
      <c r="E73" s="390" t="s">
        <v>110</v>
      </c>
      <c r="F73" s="25" t="s">
        <v>22</v>
      </c>
      <c r="G73" s="25" t="s">
        <v>25</v>
      </c>
      <c r="H73" s="25" t="s">
        <v>28</v>
      </c>
      <c r="I73" s="25" t="s">
        <v>101</v>
      </c>
      <c r="J73" s="25" t="s">
        <v>31</v>
      </c>
      <c r="K73" s="25" t="s">
        <v>31</v>
      </c>
      <c r="L73" s="25" t="s">
        <v>31</v>
      </c>
      <c r="M73" s="41"/>
      <c r="N73" s="41"/>
      <c r="O73" s="44">
        <v>35000</v>
      </c>
      <c r="P73" s="44"/>
      <c r="Q73" s="44"/>
      <c r="R73" s="112">
        <v>35000</v>
      </c>
      <c r="S73" s="431"/>
    </row>
    <row r="74" spans="1:19" s="50" customFormat="1" ht="29.25" customHeight="1">
      <c r="A74" s="661"/>
      <c r="B74" s="476"/>
      <c r="C74" s="507"/>
      <c r="D74" s="390" t="s">
        <v>580</v>
      </c>
      <c r="E74" s="390" t="s">
        <v>110</v>
      </c>
      <c r="F74" s="25" t="s">
        <v>22</v>
      </c>
      <c r="G74" s="25" t="s">
        <v>25</v>
      </c>
      <c r="H74" s="25" t="s">
        <v>28</v>
      </c>
      <c r="I74" s="25" t="s">
        <v>101</v>
      </c>
      <c r="J74" s="25" t="s">
        <v>31</v>
      </c>
      <c r="K74" s="25" t="s">
        <v>31</v>
      </c>
      <c r="L74" s="25" t="s">
        <v>31</v>
      </c>
      <c r="M74" s="41"/>
      <c r="N74" s="41"/>
      <c r="O74" s="44">
        <v>15000</v>
      </c>
      <c r="P74" s="44"/>
      <c r="Q74" s="44"/>
      <c r="R74" s="112">
        <v>15000</v>
      </c>
      <c r="S74" s="431"/>
    </row>
    <row r="75" spans="1:19" s="50" customFormat="1" ht="30" customHeight="1">
      <c r="A75" s="661"/>
      <c r="B75" s="476"/>
      <c r="C75" s="507"/>
      <c r="D75" s="390" t="s">
        <v>581</v>
      </c>
      <c r="E75" s="390" t="s">
        <v>575</v>
      </c>
      <c r="F75" s="25" t="s">
        <v>23</v>
      </c>
      <c r="G75" s="25" t="s">
        <v>25</v>
      </c>
      <c r="H75" s="25" t="s">
        <v>45</v>
      </c>
      <c r="I75" s="25" t="s">
        <v>45</v>
      </c>
      <c r="J75" s="25" t="s">
        <v>45</v>
      </c>
      <c r="K75" s="25" t="s">
        <v>45</v>
      </c>
      <c r="L75" s="25" t="s">
        <v>45</v>
      </c>
      <c r="M75" s="41"/>
      <c r="N75" s="41"/>
      <c r="O75" s="44">
        <v>300000</v>
      </c>
      <c r="P75" s="44"/>
      <c r="Q75" s="44"/>
      <c r="R75" s="112">
        <v>300000</v>
      </c>
      <c r="S75" s="431"/>
    </row>
    <row r="76" spans="1:19" s="50" customFormat="1" ht="25.5" customHeight="1">
      <c r="A76" s="662"/>
      <c r="B76" s="505"/>
      <c r="C76" s="513"/>
      <c r="D76" s="390" t="s">
        <v>582</v>
      </c>
      <c r="E76" s="390" t="s">
        <v>578</v>
      </c>
      <c r="F76" s="25" t="s">
        <v>22</v>
      </c>
      <c r="G76" s="25" t="s">
        <v>25</v>
      </c>
      <c r="H76" s="25" t="s">
        <v>28</v>
      </c>
      <c r="I76" s="25" t="s">
        <v>101</v>
      </c>
      <c r="J76" s="25" t="s">
        <v>31</v>
      </c>
      <c r="K76" s="25" t="s">
        <v>31</v>
      </c>
      <c r="L76" s="25" t="s">
        <v>31</v>
      </c>
      <c r="M76" s="41"/>
      <c r="N76" s="41"/>
      <c r="O76" s="44"/>
      <c r="P76" s="44"/>
      <c r="Q76" s="44"/>
      <c r="R76" s="112"/>
      <c r="S76" s="431"/>
    </row>
    <row r="77" spans="1:19" s="50" customFormat="1" ht="27" customHeight="1">
      <c r="A77" s="660">
        <f>A66/6</f>
        <v>0.0033333333333333335</v>
      </c>
      <c r="B77" s="475" t="s">
        <v>794</v>
      </c>
      <c r="C77" s="506" t="s">
        <v>109</v>
      </c>
      <c r="D77" s="390" t="s">
        <v>583</v>
      </c>
      <c r="E77" s="390" t="s">
        <v>110</v>
      </c>
      <c r="F77" s="25" t="s">
        <v>22</v>
      </c>
      <c r="G77" s="25" t="s">
        <v>25</v>
      </c>
      <c r="H77" s="25" t="s">
        <v>31</v>
      </c>
      <c r="I77" s="25" t="s">
        <v>76</v>
      </c>
      <c r="J77" s="25" t="s">
        <v>25</v>
      </c>
      <c r="K77" s="25" t="s">
        <v>31</v>
      </c>
      <c r="L77" s="25" t="s">
        <v>31</v>
      </c>
      <c r="M77" s="41"/>
      <c r="N77" s="41"/>
      <c r="O77" s="68">
        <v>70000</v>
      </c>
      <c r="P77" s="68"/>
      <c r="Q77" s="68"/>
      <c r="R77" s="168">
        <v>70000</v>
      </c>
      <c r="S77" s="431"/>
    </row>
    <row r="78" spans="1:19" s="50" customFormat="1" ht="56.25">
      <c r="A78" s="661"/>
      <c r="B78" s="476"/>
      <c r="C78" s="507"/>
      <c r="D78" s="390" t="s">
        <v>584</v>
      </c>
      <c r="E78" s="390" t="s">
        <v>115</v>
      </c>
      <c r="F78" s="25" t="s">
        <v>22</v>
      </c>
      <c r="G78" s="25" t="s">
        <v>25</v>
      </c>
      <c r="H78" s="25" t="s">
        <v>31</v>
      </c>
      <c r="I78" s="25" t="s">
        <v>76</v>
      </c>
      <c r="J78" s="25" t="s">
        <v>25</v>
      </c>
      <c r="K78" s="25" t="s">
        <v>31</v>
      </c>
      <c r="L78" s="25" t="s">
        <v>31</v>
      </c>
      <c r="M78" s="41"/>
      <c r="N78" s="41"/>
      <c r="O78" s="68"/>
      <c r="P78" s="68"/>
      <c r="Q78" s="68"/>
      <c r="R78" s="168"/>
      <c r="S78" s="431"/>
    </row>
    <row r="79" spans="1:19" s="50" customFormat="1" ht="33.75">
      <c r="A79" s="661"/>
      <c r="B79" s="476"/>
      <c r="C79" s="507"/>
      <c r="D79" s="390" t="s">
        <v>113</v>
      </c>
      <c r="E79" s="390" t="s">
        <v>110</v>
      </c>
      <c r="F79" s="25" t="s">
        <v>22</v>
      </c>
      <c r="G79" s="25" t="s">
        <v>25</v>
      </c>
      <c r="H79" s="25" t="s">
        <v>31</v>
      </c>
      <c r="I79" s="25" t="s">
        <v>76</v>
      </c>
      <c r="J79" s="25" t="s">
        <v>25</v>
      </c>
      <c r="K79" s="25" t="s">
        <v>31</v>
      </c>
      <c r="L79" s="25" t="s">
        <v>31</v>
      </c>
      <c r="M79" s="41"/>
      <c r="N79" s="41"/>
      <c r="O79" s="68"/>
      <c r="P79" s="68"/>
      <c r="Q79" s="68"/>
      <c r="R79" s="168"/>
      <c r="S79" s="431"/>
    </row>
    <row r="80" spans="1:19" s="50" customFormat="1" ht="24" customHeight="1">
      <c r="A80" s="661"/>
      <c r="B80" s="476"/>
      <c r="C80" s="507"/>
      <c r="D80" s="390" t="s">
        <v>114</v>
      </c>
      <c r="E80" s="390" t="s">
        <v>585</v>
      </c>
      <c r="F80" s="25" t="s">
        <v>22</v>
      </c>
      <c r="G80" s="25" t="s">
        <v>25</v>
      </c>
      <c r="H80" s="25" t="s">
        <v>31</v>
      </c>
      <c r="I80" s="25" t="s">
        <v>31</v>
      </c>
      <c r="J80" s="25" t="s">
        <v>25</v>
      </c>
      <c r="K80" s="25" t="s">
        <v>25</v>
      </c>
      <c r="L80" s="25" t="s">
        <v>31</v>
      </c>
      <c r="M80" s="41"/>
      <c r="N80" s="41"/>
      <c r="O80" s="68">
        <v>500000</v>
      </c>
      <c r="P80" s="68"/>
      <c r="Q80" s="68"/>
      <c r="R80" s="262">
        <v>500000</v>
      </c>
      <c r="S80" s="431"/>
    </row>
    <row r="81" spans="1:19" s="50" customFormat="1" ht="27" customHeight="1">
      <c r="A81" s="662"/>
      <c r="B81" s="505"/>
      <c r="C81" s="513"/>
      <c r="D81" s="390" t="s">
        <v>583</v>
      </c>
      <c r="E81" s="390" t="s">
        <v>110</v>
      </c>
      <c r="F81" s="25" t="s">
        <v>22</v>
      </c>
      <c r="G81" s="25" t="s">
        <v>25</v>
      </c>
      <c r="H81" s="25" t="s">
        <v>31</v>
      </c>
      <c r="I81" s="25"/>
      <c r="J81" s="25" t="s">
        <v>25</v>
      </c>
      <c r="K81" s="25" t="s">
        <v>25</v>
      </c>
      <c r="L81" s="25" t="s">
        <v>25</v>
      </c>
      <c r="M81" s="41"/>
      <c r="N81" s="41"/>
      <c r="O81" s="68"/>
      <c r="P81" s="68"/>
      <c r="Q81" s="68"/>
      <c r="R81" s="168"/>
      <c r="S81" s="431"/>
    </row>
    <row r="82" spans="1:19" ht="33.75">
      <c r="A82" s="657">
        <f>A66/6</f>
        <v>0.0033333333333333335</v>
      </c>
      <c r="B82" s="600" t="s">
        <v>526</v>
      </c>
      <c r="C82" s="144" t="s">
        <v>109</v>
      </c>
      <c r="D82" s="393" t="s">
        <v>586</v>
      </c>
      <c r="E82" s="393" t="s">
        <v>110</v>
      </c>
      <c r="F82" s="102" t="s">
        <v>22</v>
      </c>
      <c r="G82" s="25" t="s">
        <v>25</v>
      </c>
      <c r="H82" s="25" t="s">
        <v>31</v>
      </c>
      <c r="I82" s="25" t="s">
        <v>31</v>
      </c>
      <c r="J82" s="25" t="s">
        <v>25</v>
      </c>
      <c r="K82" s="25" t="s">
        <v>31</v>
      </c>
      <c r="L82" s="25" t="s">
        <v>31</v>
      </c>
      <c r="M82" s="41"/>
      <c r="N82" s="41"/>
      <c r="O82" s="263"/>
      <c r="P82" s="263"/>
      <c r="Q82" s="263"/>
      <c r="R82" s="264"/>
      <c r="S82" s="431"/>
    </row>
    <row r="83" spans="1:19" ht="33.75">
      <c r="A83" s="658"/>
      <c r="B83" s="652"/>
      <c r="C83" s="144" t="s">
        <v>109</v>
      </c>
      <c r="D83" s="393" t="s">
        <v>587</v>
      </c>
      <c r="E83" s="393" t="s">
        <v>588</v>
      </c>
      <c r="F83" s="102" t="s">
        <v>22</v>
      </c>
      <c r="G83" s="25" t="s">
        <v>25</v>
      </c>
      <c r="H83" s="25" t="s">
        <v>76</v>
      </c>
      <c r="I83" s="25" t="s">
        <v>76</v>
      </c>
      <c r="J83" s="25" t="s">
        <v>25</v>
      </c>
      <c r="K83" s="25" t="s">
        <v>31</v>
      </c>
      <c r="L83" s="25" t="s">
        <v>31</v>
      </c>
      <c r="M83" s="41"/>
      <c r="N83" s="41"/>
      <c r="O83" s="263"/>
      <c r="P83" s="263"/>
      <c r="Q83" s="263"/>
      <c r="R83" s="263"/>
      <c r="S83" s="431"/>
    </row>
    <row r="84" spans="1:19" ht="33.75">
      <c r="A84" s="689"/>
      <c r="B84" s="601"/>
      <c r="C84" s="144" t="s">
        <v>109</v>
      </c>
      <c r="D84" s="393" t="s">
        <v>589</v>
      </c>
      <c r="E84" s="393" t="s">
        <v>590</v>
      </c>
      <c r="F84" s="102" t="s">
        <v>23</v>
      </c>
      <c r="G84" s="25" t="s">
        <v>25</v>
      </c>
      <c r="H84" s="25" t="s">
        <v>45</v>
      </c>
      <c r="I84" s="25" t="s">
        <v>52</v>
      </c>
      <c r="J84" s="25" t="s">
        <v>25</v>
      </c>
      <c r="K84" s="25" t="s">
        <v>25</v>
      </c>
      <c r="L84" s="25" t="s">
        <v>52</v>
      </c>
      <c r="M84" s="41"/>
      <c r="N84" s="41"/>
      <c r="O84" s="68">
        <v>250000</v>
      </c>
      <c r="P84" s="265"/>
      <c r="Q84" s="265"/>
      <c r="R84" s="68">
        <v>250000</v>
      </c>
      <c r="S84" s="431"/>
    </row>
    <row r="85" spans="1:19" s="50" customFormat="1" ht="22.5">
      <c r="A85" s="660">
        <f>A66/6</f>
        <v>0.0033333333333333335</v>
      </c>
      <c r="B85" s="475" t="s">
        <v>795</v>
      </c>
      <c r="C85" s="506" t="s">
        <v>109</v>
      </c>
      <c r="D85" s="390" t="s">
        <v>591</v>
      </c>
      <c r="E85" s="390" t="s">
        <v>110</v>
      </c>
      <c r="F85" s="25" t="s">
        <v>22</v>
      </c>
      <c r="G85" s="25" t="s">
        <v>25</v>
      </c>
      <c r="H85" s="25" t="s">
        <v>31</v>
      </c>
      <c r="I85" s="25" t="s">
        <v>31</v>
      </c>
      <c r="J85" s="25" t="s">
        <v>25</v>
      </c>
      <c r="K85" s="25" t="s">
        <v>31</v>
      </c>
      <c r="L85" s="25" t="s">
        <v>31</v>
      </c>
      <c r="M85" s="41"/>
      <c r="N85" s="41"/>
      <c r="O85" s="263"/>
      <c r="P85" s="263"/>
      <c r="Q85" s="263"/>
      <c r="R85" s="264"/>
      <c r="S85" s="431"/>
    </row>
    <row r="86" spans="1:19" s="50" customFormat="1" ht="53.25" customHeight="1">
      <c r="A86" s="661"/>
      <c r="B86" s="476"/>
      <c r="C86" s="507"/>
      <c r="D86" s="390" t="s">
        <v>592</v>
      </c>
      <c r="E86" s="390" t="s">
        <v>110</v>
      </c>
      <c r="F86" s="25" t="s">
        <v>22</v>
      </c>
      <c r="G86" s="25" t="s">
        <v>25</v>
      </c>
      <c r="H86" s="25" t="s">
        <v>31</v>
      </c>
      <c r="I86" s="25" t="s">
        <v>31</v>
      </c>
      <c r="J86" s="25" t="s">
        <v>25</v>
      </c>
      <c r="K86" s="25" t="s">
        <v>31</v>
      </c>
      <c r="L86" s="25" t="s">
        <v>31</v>
      </c>
      <c r="M86" s="41"/>
      <c r="N86" s="41"/>
      <c r="O86" s="263"/>
      <c r="P86" s="263"/>
      <c r="Q86" s="263"/>
      <c r="R86" s="263"/>
      <c r="S86" s="431"/>
    </row>
    <row r="87" spans="1:19" s="50" customFormat="1" ht="58.5" customHeight="1">
      <c r="A87" s="661"/>
      <c r="B87" s="476"/>
      <c r="C87" s="513"/>
      <c r="D87" s="390" t="s">
        <v>593</v>
      </c>
      <c r="E87" s="390" t="s">
        <v>594</v>
      </c>
      <c r="F87" s="25" t="s">
        <v>22</v>
      </c>
      <c r="G87" s="25" t="s">
        <v>25</v>
      </c>
      <c r="H87" s="25" t="s">
        <v>31</v>
      </c>
      <c r="I87" s="25" t="s">
        <v>31</v>
      </c>
      <c r="J87" s="25" t="s">
        <v>25</v>
      </c>
      <c r="K87" s="25" t="s">
        <v>25</v>
      </c>
      <c r="L87" s="25" t="s">
        <v>31</v>
      </c>
      <c r="M87" s="41"/>
      <c r="N87" s="41"/>
      <c r="O87" s="68">
        <v>250000</v>
      </c>
      <c r="P87" s="265"/>
      <c r="Q87" s="265"/>
      <c r="R87" s="68">
        <v>250000</v>
      </c>
      <c r="S87" s="431"/>
    </row>
    <row r="88" spans="1:19" s="50" customFormat="1" ht="85.5" customHeight="1">
      <c r="A88" s="296">
        <f>A66/6</f>
        <v>0.0033333333333333335</v>
      </c>
      <c r="B88" s="376" t="s">
        <v>796</v>
      </c>
      <c r="C88" s="97" t="s">
        <v>109</v>
      </c>
      <c r="D88" s="390" t="s">
        <v>595</v>
      </c>
      <c r="E88" s="390" t="s">
        <v>745</v>
      </c>
      <c r="F88" s="25" t="s">
        <v>22</v>
      </c>
      <c r="G88" s="25" t="s">
        <v>25</v>
      </c>
      <c r="H88" s="25" t="s">
        <v>26</v>
      </c>
      <c r="I88" s="25" t="s">
        <v>101</v>
      </c>
      <c r="J88" s="25" t="s">
        <v>76</v>
      </c>
      <c r="K88" s="25" t="s">
        <v>101</v>
      </c>
      <c r="L88" s="25" t="s">
        <v>101</v>
      </c>
      <c r="M88" s="266"/>
      <c r="N88" s="266"/>
      <c r="O88" s="69"/>
      <c r="P88" s="69"/>
      <c r="Q88" s="267">
        <v>120000</v>
      </c>
      <c r="R88" s="267">
        <v>120000</v>
      </c>
      <c r="S88" s="431" t="s">
        <v>596</v>
      </c>
    </row>
    <row r="89" spans="1:19" ht="11.25">
      <c r="A89" s="310"/>
      <c r="B89" s="434"/>
      <c r="C89" s="310"/>
      <c r="D89" s="440"/>
      <c r="E89" s="440"/>
      <c r="F89" s="311"/>
      <c r="G89" s="311"/>
      <c r="H89" s="311"/>
      <c r="I89" s="311"/>
      <c r="J89" s="311"/>
      <c r="K89" s="311"/>
      <c r="L89" s="311"/>
      <c r="M89" s="311"/>
      <c r="N89" s="311"/>
      <c r="O89" s="361">
        <f>SUM(O69:O88)</f>
        <v>1420000</v>
      </c>
      <c r="P89" s="361">
        <f>SUM(P69:P88)</f>
        <v>0</v>
      </c>
      <c r="Q89" s="361">
        <f>SUM(Q69:Q88)</f>
        <v>120000</v>
      </c>
      <c r="R89" s="361">
        <f>SUM(R69:R88)</f>
        <v>1540000</v>
      </c>
      <c r="S89" s="442"/>
    </row>
    <row r="90" spans="1:19" ht="90">
      <c r="A90" s="294">
        <v>0.04</v>
      </c>
      <c r="B90" s="406" t="s">
        <v>1117</v>
      </c>
      <c r="C90" s="103" t="s">
        <v>316</v>
      </c>
      <c r="D90" s="413"/>
      <c r="E90" s="393" t="s">
        <v>901</v>
      </c>
      <c r="F90" s="102" t="s">
        <v>23</v>
      </c>
      <c r="G90" s="102" t="s">
        <v>902</v>
      </c>
      <c r="H90" s="102" t="s">
        <v>74</v>
      </c>
      <c r="I90" s="83" t="s">
        <v>39</v>
      </c>
      <c r="J90" s="83" t="s">
        <v>903</v>
      </c>
      <c r="K90" s="83" t="s">
        <v>904</v>
      </c>
      <c r="L90" s="83" t="s">
        <v>39</v>
      </c>
      <c r="M90" s="141"/>
      <c r="N90" s="141"/>
      <c r="O90" s="147"/>
      <c r="P90" s="147"/>
      <c r="Q90" s="147"/>
      <c r="R90" s="143"/>
      <c r="S90" s="420" t="s">
        <v>1064</v>
      </c>
    </row>
    <row r="91" spans="1:19" ht="11.25">
      <c r="A91" s="310"/>
      <c r="B91" s="434"/>
      <c r="C91" s="310"/>
      <c r="D91" s="440"/>
      <c r="E91" s="440"/>
      <c r="F91" s="311"/>
      <c r="G91" s="311"/>
      <c r="H91" s="311"/>
      <c r="I91" s="311"/>
      <c r="J91" s="311"/>
      <c r="K91" s="311"/>
      <c r="L91" s="311"/>
      <c r="M91" s="311"/>
      <c r="N91" s="311"/>
      <c r="O91" s="361"/>
      <c r="P91" s="361"/>
      <c r="Q91" s="361"/>
      <c r="R91" s="361"/>
      <c r="S91" s="442"/>
    </row>
    <row r="92" spans="1:19" ht="71.25" customHeight="1">
      <c r="A92" s="294">
        <v>0.04</v>
      </c>
      <c r="B92" s="406" t="s">
        <v>1118</v>
      </c>
      <c r="C92" s="103" t="s">
        <v>316</v>
      </c>
      <c r="D92" s="413"/>
      <c r="E92" s="393" t="s">
        <v>1057</v>
      </c>
      <c r="F92" s="102" t="s">
        <v>1058</v>
      </c>
      <c r="G92" s="102" t="s">
        <v>806</v>
      </c>
      <c r="H92" s="102" t="s">
        <v>806</v>
      </c>
      <c r="I92" s="102" t="s">
        <v>806</v>
      </c>
      <c r="J92" s="102" t="s">
        <v>806</v>
      </c>
      <c r="K92" s="102" t="s">
        <v>806</v>
      </c>
      <c r="L92" s="102" t="s">
        <v>806</v>
      </c>
      <c r="M92" s="141"/>
      <c r="N92" s="141"/>
      <c r="O92" s="142"/>
      <c r="P92" s="142"/>
      <c r="Q92" s="142"/>
      <c r="R92" s="143"/>
      <c r="S92" s="420"/>
    </row>
    <row r="93" spans="1:19" ht="11.25">
      <c r="A93" s="310"/>
      <c r="B93" s="434"/>
      <c r="C93" s="310"/>
      <c r="D93" s="440"/>
      <c r="E93" s="440"/>
      <c r="F93" s="311"/>
      <c r="G93" s="311"/>
      <c r="H93" s="311"/>
      <c r="I93" s="311"/>
      <c r="J93" s="311"/>
      <c r="K93" s="311"/>
      <c r="L93" s="311"/>
      <c r="M93" s="311"/>
      <c r="N93" s="311"/>
      <c r="O93" s="361"/>
      <c r="P93" s="361"/>
      <c r="Q93" s="361"/>
      <c r="R93" s="361"/>
      <c r="S93" s="442"/>
    </row>
    <row r="94" spans="1:19" ht="70.5" customHeight="1">
      <c r="A94" s="677">
        <f>A92/5</f>
        <v>0.008</v>
      </c>
      <c r="B94" s="533" t="s">
        <v>887</v>
      </c>
      <c r="C94" s="528" t="s">
        <v>968</v>
      </c>
      <c r="D94" s="383" t="s">
        <v>954</v>
      </c>
      <c r="E94" s="383" t="s">
        <v>310</v>
      </c>
      <c r="F94" s="83" t="s">
        <v>22</v>
      </c>
      <c r="G94" s="83" t="s">
        <v>25</v>
      </c>
      <c r="H94" s="83" t="s">
        <v>31</v>
      </c>
      <c r="I94" s="83" t="s">
        <v>31</v>
      </c>
      <c r="J94" s="83" t="s">
        <v>31</v>
      </c>
      <c r="K94" s="78"/>
      <c r="L94" s="78"/>
      <c r="M94" s="141"/>
      <c r="N94" s="141"/>
      <c r="O94" s="698">
        <v>50000</v>
      </c>
      <c r="P94" s="700"/>
      <c r="Q94" s="700"/>
      <c r="R94" s="702">
        <f aca="true" t="shared" si="2" ref="R94:R102">SUM(O94:Q94)</f>
        <v>50000</v>
      </c>
      <c r="S94" s="417" t="s">
        <v>311</v>
      </c>
    </row>
    <row r="95" spans="1:19" ht="84" customHeight="1">
      <c r="A95" s="679"/>
      <c r="B95" s="680"/>
      <c r="C95" s="529"/>
      <c r="D95" s="383" t="s">
        <v>953</v>
      </c>
      <c r="E95" s="383" t="s">
        <v>312</v>
      </c>
      <c r="F95" s="83" t="s">
        <v>22</v>
      </c>
      <c r="G95" s="83" t="s">
        <v>25</v>
      </c>
      <c r="H95" s="83" t="s">
        <v>31</v>
      </c>
      <c r="I95" s="83" t="s">
        <v>31</v>
      </c>
      <c r="J95" s="83"/>
      <c r="K95" s="83" t="s">
        <v>31</v>
      </c>
      <c r="L95" s="83"/>
      <c r="M95" s="141"/>
      <c r="N95" s="141"/>
      <c r="O95" s="699"/>
      <c r="P95" s="701"/>
      <c r="Q95" s="701"/>
      <c r="R95" s="703"/>
      <c r="S95" s="417" t="s">
        <v>313</v>
      </c>
    </row>
    <row r="96" spans="1:19" ht="147.75" customHeight="1">
      <c r="A96" s="679"/>
      <c r="B96" s="534"/>
      <c r="C96" s="530"/>
      <c r="D96" s="383" t="s">
        <v>525</v>
      </c>
      <c r="E96" s="393" t="s">
        <v>108</v>
      </c>
      <c r="F96" s="83" t="s">
        <v>22</v>
      </c>
      <c r="G96" s="83" t="s">
        <v>25</v>
      </c>
      <c r="H96" s="83" t="s">
        <v>31</v>
      </c>
      <c r="I96" s="83" t="s">
        <v>31</v>
      </c>
      <c r="J96" s="83"/>
      <c r="K96" s="83"/>
      <c r="L96" s="83" t="s">
        <v>31</v>
      </c>
      <c r="M96" s="141"/>
      <c r="N96" s="141"/>
      <c r="O96" s="147"/>
      <c r="P96" s="147"/>
      <c r="Q96" s="147">
        <v>400000</v>
      </c>
      <c r="R96" s="145">
        <f t="shared" si="2"/>
        <v>400000</v>
      </c>
      <c r="S96" s="383" t="s">
        <v>533</v>
      </c>
    </row>
    <row r="97" spans="1:19" ht="56.25">
      <c r="A97" s="677">
        <f>A92/5</f>
        <v>0.008</v>
      </c>
      <c r="B97" s="533" t="s">
        <v>888</v>
      </c>
      <c r="C97" s="528" t="s">
        <v>316</v>
      </c>
      <c r="D97" s="383" t="s">
        <v>317</v>
      </c>
      <c r="E97" s="383" t="s">
        <v>318</v>
      </c>
      <c r="F97" s="83" t="s">
        <v>22</v>
      </c>
      <c r="G97" s="83" t="s">
        <v>25</v>
      </c>
      <c r="H97" s="83" t="s">
        <v>31</v>
      </c>
      <c r="I97" s="83" t="s">
        <v>31</v>
      </c>
      <c r="J97" s="78"/>
      <c r="K97" s="83" t="s">
        <v>31</v>
      </c>
      <c r="L97" s="78"/>
      <c r="M97" s="141"/>
      <c r="N97" s="141"/>
      <c r="O97" s="174"/>
      <c r="P97" s="174"/>
      <c r="Q97" s="147">
        <v>1500000</v>
      </c>
      <c r="R97" s="145">
        <f t="shared" si="2"/>
        <v>1500000</v>
      </c>
      <c r="S97" s="417" t="s">
        <v>319</v>
      </c>
    </row>
    <row r="98" spans="1:19" ht="33.75">
      <c r="A98" s="678"/>
      <c r="B98" s="534"/>
      <c r="C98" s="530"/>
      <c r="D98" s="383" t="s">
        <v>320</v>
      </c>
      <c r="E98" s="383" t="s">
        <v>321</v>
      </c>
      <c r="F98" s="83" t="s">
        <v>22</v>
      </c>
      <c r="G98" s="83" t="s">
        <v>25</v>
      </c>
      <c r="H98" s="83" t="s">
        <v>31</v>
      </c>
      <c r="I98" s="83" t="s">
        <v>31</v>
      </c>
      <c r="J98" s="78"/>
      <c r="K98" s="78"/>
      <c r="L98" s="83" t="s">
        <v>31</v>
      </c>
      <c r="M98" s="141"/>
      <c r="N98" s="141"/>
      <c r="O98" s="174"/>
      <c r="P98" s="174"/>
      <c r="Q98" s="174"/>
      <c r="R98" s="145">
        <f t="shared" si="2"/>
        <v>0</v>
      </c>
      <c r="S98" s="417"/>
    </row>
    <row r="99" spans="1:19" ht="86.25" customHeight="1">
      <c r="A99" s="224">
        <v>0.012</v>
      </c>
      <c r="B99" s="406" t="s">
        <v>889</v>
      </c>
      <c r="C99" s="78" t="s">
        <v>316</v>
      </c>
      <c r="D99" s="383" t="s">
        <v>1059</v>
      </c>
      <c r="E99" s="383" t="s">
        <v>1075</v>
      </c>
      <c r="F99" s="83" t="s">
        <v>23</v>
      </c>
      <c r="G99" s="154">
        <f>83737480/87785942</f>
        <v>0.953882570400623</v>
      </c>
      <c r="H99" s="154">
        <v>0.98</v>
      </c>
      <c r="I99" s="154">
        <v>0.97</v>
      </c>
      <c r="J99" s="154">
        <v>0.96</v>
      </c>
      <c r="K99" s="154">
        <v>0.965</v>
      </c>
      <c r="L99" s="154">
        <v>0.97</v>
      </c>
      <c r="M99" s="141"/>
      <c r="N99" s="141"/>
      <c r="O99" s="147"/>
      <c r="P99" s="147"/>
      <c r="Q99" s="147"/>
      <c r="R99" s="145">
        <f>SUM(O99:Q99)</f>
        <v>0</v>
      </c>
      <c r="S99" s="420"/>
    </row>
    <row r="100" spans="1:19" ht="37.5" customHeight="1">
      <c r="A100" s="677">
        <v>0.004</v>
      </c>
      <c r="B100" s="533" t="s">
        <v>908</v>
      </c>
      <c r="C100" s="528" t="s">
        <v>968</v>
      </c>
      <c r="D100" s="383" t="s">
        <v>322</v>
      </c>
      <c r="E100" s="383" t="s">
        <v>22</v>
      </c>
      <c r="F100" s="83" t="s">
        <v>22</v>
      </c>
      <c r="G100" s="83" t="s">
        <v>25</v>
      </c>
      <c r="H100" s="83" t="s">
        <v>31</v>
      </c>
      <c r="I100" s="83" t="s">
        <v>31</v>
      </c>
      <c r="J100" s="83" t="s">
        <v>31</v>
      </c>
      <c r="K100" s="78"/>
      <c r="L100" s="78"/>
      <c r="M100" s="141"/>
      <c r="N100" s="141"/>
      <c r="O100" s="174"/>
      <c r="P100" s="174"/>
      <c r="Q100" s="174"/>
      <c r="R100" s="145">
        <f t="shared" si="2"/>
        <v>0</v>
      </c>
      <c r="S100" s="417"/>
    </row>
    <row r="101" spans="1:19" ht="37.5" customHeight="1">
      <c r="A101" s="678"/>
      <c r="B101" s="534"/>
      <c r="C101" s="530"/>
      <c r="D101" s="383" t="s">
        <v>909</v>
      </c>
      <c r="E101" s="383" t="s">
        <v>110</v>
      </c>
      <c r="F101" s="83" t="s">
        <v>22</v>
      </c>
      <c r="G101" s="83" t="s">
        <v>25</v>
      </c>
      <c r="H101" s="83" t="s">
        <v>31</v>
      </c>
      <c r="I101" s="83" t="s">
        <v>31</v>
      </c>
      <c r="J101" s="83" t="s">
        <v>31</v>
      </c>
      <c r="K101" s="78"/>
      <c r="L101" s="78"/>
      <c r="M101" s="141"/>
      <c r="N101" s="141"/>
      <c r="O101" s="174"/>
      <c r="P101" s="174"/>
      <c r="Q101" s="174"/>
      <c r="R101" s="145">
        <f t="shared" si="2"/>
        <v>0</v>
      </c>
      <c r="S101" s="417"/>
    </row>
    <row r="102" spans="1:19" ht="66" customHeight="1">
      <c r="A102" s="224">
        <f>A92/5</f>
        <v>0.008</v>
      </c>
      <c r="B102" s="406" t="s">
        <v>890</v>
      </c>
      <c r="C102" s="78" t="s">
        <v>316</v>
      </c>
      <c r="D102" s="383" t="s">
        <v>891</v>
      </c>
      <c r="E102" s="383" t="s">
        <v>314</v>
      </c>
      <c r="F102" s="83" t="s">
        <v>315</v>
      </c>
      <c r="G102" s="83" t="s">
        <v>76</v>
      </c>
      <c r="H102" s="83" t="s">
        <v>105</v>
      </c>
      <c r="I102" s="83" t="s">
        <v>28</v>
      </c>
      <c r="J102" s="83" t="s">
        <v>76</v>
      </c>
      <c r="K102" s="83" t="s">
        <v>76</v>
      </c>
      <c r="L102" s="83" t="s">
        <v>76</v>
      </c>
      <c r="M102" s="141"/>
      <c r="N102" s="141"/>
      <c r="O102" s="174"/>
      <c r="P102" s="174"/>
      <c r="Q102" s="174"/>
      <c r="R102" s="145">
        <f t="shared" si="2"/>
        <v>0</v>
      </c>
      <c r="S102" s="420"/>
    </row>
    <row r="103" spans="1:19" s="446" customFormat="1" ht="11.25">
      <c r="A103" s="359"/>
      <c r="B103" s="422"/>
      <c r="C103" s="357"/>
      <c r="D103" s="422"/>
      <c r="E103" s="422"/>
      <c r="F103" s="360"/>
      <c r="G103" s="360"/>
      <c r="H103" s="360"/>
      <c r="I103" s="360"/>
      <c r="J103" s="360"/>
      <c r="K103" s="360"/>
      <c r="L103" s="360"/>
      <c r="M103" s="360"/>
      <c r="N103" s="360"/>
      <c r="O103" s="361">
        <f>SUM(O94:O102)</f>
        <v>50000</v>
      </c>
      <c r="P103" s="361">
        <f>SUM(P94:P102)</f>
        <v>0</v>
      </c>
      <c r="Q103" s="361">
        <f>SUM(Q94:Q102)</f>
        <v>1900000</v>
      </c>
      <c r="R103" s="361">
        <f>SUM(R94:R102)</f>
        <v>1950000</v>
      </c>
      <c r="S103" s="442"/>
    </row>
    <row r="104" spans="1:19" ht="157.5">
      <c r="A104" s="657">
        <v>0.04</v>
      </c>
      <c r="B104" s="600" t="s">
        <v>1119</v>
      </c>
      <c r="C104" s="252" t="s">
        <v>910</v>
      </c>
      <c r="D104" s="439"/>
      <c r="E104" s="393" t="s">
        <v>905</v>
      </c>
      <c r="F104" s="102" t="s">
        <v>23</v>
      </c>
      <c r="G104" s="102" t="s">
        <v>566</v>
      </c>
      <c r="H104" s="102" t="s">
        <v>567</v>
      </c>
      <c r="I104" s="102" t="s">
        <v>567</v>
      </c>
      <c r="J104" s="102" t="s">
        <v>568</v>
      </c>
      <c r="K104" s="102" t="s">
        <v>569</v>
      </c>
      <c r="L104" s="102" t="s">
        <v>567</v>
      </c>
      <c r="M104" s="141"/>
      <c r="N104" s="141"/>
      <c r="O104" s="142"/>
      <c r="P104" s="142"/>
      <c r="Q104" s="142"/>
      <c r="R104" s="143"/>
      <c r="S104" s="420" t="s">
        <v>570</v>
      </c>
    </row>
    <row r="105" spans="1:19" ht="90">
      <c r="A105" s="689"/>
      <c r="B105" s="601"/>
      <c r="C105" s="252" t="s">
        <v>898</v>
      </c>
      <c r="D105" s="439"/>
      <c r="E105" s="393" t="s">
        <v>899</v>
      </c>
      <c r="F105" s="102" t="s">
        <v>1060</v>
      </c>
      <c r="G105" s="102" t="s">
        <v>122</v>
      </c>
      <c r="H105" s="102" t="s">
        <v>26</v>
      </c>
      <c r="I105" s="83" t="s">
        <v>28</v>
      </c>
      <c r="J105" s="83" t="s">
        <v>122</v>
      </c>
      <c r="K105" s="83" t="s">
        <v>143</v>
      </c>
      <c r="L105" s="83" t="s">
        <v>28</v>
      </c>
      <c r="M105" s="141"/>
      <c r="N105" s="141"/>
      <c r="O105" s="142"/>
      <c r="P105" s="142"/>
      <c r="Q105" s="142"/>
      <c r="R105" s="143"/>
      <c r="S105" s="420" t="s">
        <v>1063</v>
      </c>
    </row>
    <row r="106" spans="1:19" s="447" customFormat="1" ht="11.25">
      <c r="A106" s="362"/>
      <c r="B106" s="438"/>
      <c r="C106" s="363"/>
      <c r="D106" s="438"/>
      <c r="E106" s="438"/>
      <c r="F106" s="364"/>
      <c r="G106" s="364"/>
      <c r="H106" s="364"/>
      <c r="I106" s="364"/>
      <c r="J106" s="364"/>
      <c r="K106" s="364"/>
      <c r="L106" s="364"/>
      <c r="M106" s="364"/>
      <c r="N106" s="364"/>
      <c r="O106" s="361"/>
      <c r="P106" s="361"/>
      <c r="Q106" s="361"/>
      <c r="R106" s="361"/>
      <c r="S106" s="444"/>
    </row>
    <row r="107" spans="1:19" ht="67.5">
      <c r="A107" s="294">
        <v>0.04</v>
      </c>
      <c r="B107" s="406" t="s">
        <v>1120</v>
      </c>
      <c r="C107" s="252" t="s">
        <v>316</v>
      </c>
      <c r="D107" s="439"/>
      <c r="E107" s="393" t="s">
        <v>906</v>
      </c>
      <c r="F107" s="102" t="s">
        <v>23</v>
      </c>
      <c r="G107" s="102" t="s">
        <v>24</v>
      </c>
      <c r="H107" s="102" t="s">
        <v>74</v>
      </c>
      <c r="I107" s="83" t="s">
        <v>52</v>
      </c>
      <c r="J107" s="83" t="s">
        <v>50</v>
      </c>
      <c r="K107" s="83" t="s">
        <v>95</v>
      </c>
      <c r="L107" s="83" t="s">
        <v>52</v>
      </c>
      <c r="M107" s="141"/>
      <c r="N107" s="141"/>
      <c r="O107" s="142"/>
      <c r="P107" s="142"/>
      <c r="Q107" s="142"/>
      <c r="R107" s="143"/>
      <c r="S107" s="393" t="s">
        <v>907</v>
      </c>
    </row>
    <row r="108" spans="1:19" ht="12.75" customHeight="1">
      <c r="A108" s="310"/>
      <c r="B108" s="434"/>
      <c r="C108" s="310"/>
      <c r="D108" s="440"/>
      <c r="E108" s="440"/>
      <c r="F108" s="311"/>
      <c r="G108" s="311"/>
      <c r="H108" s="311"/>
      <c r="I108" s="311"/>
      <c r="J108" s="311"/>
      <c r="K108" s="311"/>
      <c r="L108" s="311"/>
      <c r="M108" s="311"/>
      <c r="N108" s="311"/>
      <c r="O108" s="361"/>
      <c r="P108" s="361"/>
      <c r="Q108" s="361"/>
      <c r="R108" s="361"/>
      <c r="S108" s="442"/>
    </row>
    <row r="109" spans="1:19" s="448" customFormat="1" ht="101.25">
      <c r="A109" s="657">
        <f>A107/2</f>
        <v>0.02</v>
      </c>
      <c r="B109" s="528" t="s">
        <v>785</v>
      </c>
      <c r="C109" s="106" t="s">
        <v>804</v>
      </c>
      <c r="D109" s="393" t="s">
        <v>786</v>
      </c>
      <c r="E109" s="383" t="s">
        <v>797</v>
      </c>
      <c r="F109" s="83" t="s">
        <v>315</v>
      </c>
      <c r="G109" s="279">
        <v>0</v>
      </c>
      <c r="H109" s="279">
        <v>5</v>
      </c>
      <c r="I109" s="279">
        <v>2</v>
      </c>
      <c r="J109" s="279">
        <v>1</v>
      </c>
      <c r="K109" s="279">
        <v>1</v>
      </c>
      <c r="L109" s="279">
        <v>0</v>
      </c>
      <c r="M109" s="156"/>
      <c r="N109" s="156"/>
      <c r="O109" s="170">
        <v>0</v>
      </c>
      <c r="P109" s="309">
        <v>1000000</v>
      </c>
      <c r="Q109" s="170">
        <v>0</v>
      </c>
      <c r="R109" s="145">
        <f aca="true" t="shared" si="3" ref="R109:R118">SUM(O109:Q109)</f>
        <v>1000000</v>
      </c>
      <c r="S109" s="153" t="s">
        <v>798</v>
      </c>
    </row>
    <row r="110" spans="1:19" s="448" customFormat="1" ht="96" customHeight="1">
      <c r="A110" s="658"/>
      <c r="B110" s="529"/>
      <c r="C110" s="106" t="s">
        <v>804</v>
      </c>
      <c r="D110" s="393" t="s">
        <v>597</v>
      </c>
      <c r="E110" s="383" t="s">
        <v>801</v>
      </c>
      <c r="F110" s="83" t="s">
        <v>315</v>
      </c>
      <c r="G110" s="279">
        <v>0</v>
      </c>
      <c r="H110" s="279">
        <v>36</v>
      </c>
      <c r="I110" s="279">
        <v>18</v>
      </c>
      <c r="J110" s="279">
        <v>6</v>
      </c>
      <c r="K110" s="279">
        <v>6</v>
      </c>
      <c r="L110" s="279">
        <v>6</v>
      </c>
      <c r="M110" s="156"/>
      <c r="N110" s="156"/>
      <c r="O110" s="170">
        <v>0</v>
      </c>
      <c r="P110" s="170">
        <f>300000*3</f>
        <v>900000</v>
      </c>
      <c r="Q110" s="170">
        <v>0</v>
      </c>
      <c r="R110" s="145">
        <f t="shared" si="3"/>
        <v>900000</v>
      </c>
      <c r="S110" s="153" t="s">
        <v>787</v>
      </c>
    </row>
    <row r="111" spans="1:19" s="448" customFormat="1" ht="303.75">
      <c r="A111" s="658"/>
      <c r="B111" s="529"/>
      <c r="C111" s="106" t="s">
        <v>804</v>
      </c>
      <c r="D111" s="383" t="s">
        <v>949</v>
      </c>
      <c r="E111" s="383" t="s">
        <v>951</v>
      </c>
      <c r="F111" s="83" t="s">
        <v>315</v>
      </c>
      <c r="G111" s="279"/>
      <c r="H111" s="279">
        <v>5</v>
      </c>
      <c r="I111" s="279">
        <v>3</v>
      </c>
      <c r="J111" s="279">
        <v>1</v>
      </c>
      <c r="K111" s="279">
        <v>1</v>
      </c>
      <c r="L111" s="279">
        <v>1</v>
      </c>
      <c r="M111" s="156"/>
      <c r="N111" s="156"/>
      <c r="O111" s="170">
        <v>1164000</v>
      </c>
      <c r="P111" s="170">
        <v>960000</v>
      </c>
      <c r="Q111" s="170"/>
      <c r="R111" s="145">
        <f>SUM(O111:Q111)</f>
        <v>2124000</v>
      </c>
      <c r="S111" s="153" t="s">
        <v>950</v>
      </c>
    </row>
    <row r="112" spans="1:19" s="448" customFormat="1" ht="138.75" customHeight="1">
      <c r="A112" s="658"/>
      <c r="B112" s="529"/>
      <c r="C112" s="106" t="s">
        <v>804</v>
      </c>
      <c r="D112" s="393" t="s">
        <v>598</v>
      </c>
      <c r="E112" s="383" t="s">
        <v>799</v>
      </c>
      <c r="F112" s="83" t="s">
        <v>315</v>
      </c>
      <c r="G112" s="279">
        <v>800</v>
      </c>
      <c r="H112" s="279">
        <v>1500</v>
      </c>
      <c r="I112" s="279">
        <v>1100</v>
      </c>
      <c r="J112" s="279">
        <v>100</v>
      </c>
      <c r="K112" s="279">
        <v>100</v>
      </c>
      <c r="L112" s="279">
        <v>100</v>
      </c>
      <c r="M112" s="156"/>
      <c r="N112" s="156"/>
      <c r="O112" s="170"/>
      <c r="P112" s="170">
        <v>600000</v>
      </c>
      <c r="Q112" s="170"/>
      <c r="R112" s="143">
        <f t="shared" si="3"/>
        <v>600000</v>
      </c>
      <c r="S112" s="153" t="s">
        <v>800</v>
      </c>
    </row>
    <row r="113" spans="1:19" s="448" customFormat="1" ht="189" customHeight="1">
      <c r="A113" s="689"/>
      <c r="B113" s="530"/>
      <c r="C113" s="106" t="s">
        <v>804</v>
      </c>
      <c r="D113" s="393" t="s">
        <v>802</v>
      </c>
      <c r="E113" s="383" t="s">
        <v>803</v>
      </c>
      <c r="F113" s="83" t="s">
        <v>315</v>
      </c>
      <c r="G113" s="279">
        <v>0</v>
      </c>
      <c r="H113" s="279">
        <v>6</v>
      </c>
      <c r="I113" s="279">
        <v>3</v>
      </c>
      <c r="J113" s="279">
        <v>1</v>
      </c>
      <c r="K113" s="279">
        <v>1</v>
      </c>
      <c r="L113" s="279">
        <v>1</v>
      </c>
      <c r="M113" s="156"/>
      <c r="N113" s="156"/>
      <c r="O113" s="170"/>
      <c r="P113" s="170">
        <v>640000</v>
      </c>
      <c r="Q113" s="170"/>
      <c r="R113" s="143">
        <f t="shared" si="3"/>
        <v>640000</v>
      </c>
      <c r="S113" s="153" t="s">
        <v>1070</v>
      </c>
    </row>
    <row r="114" spans="1:19" ht="93" customHeight="1">
      <c r="A114" s="677">
        <f>A107/2</f>
        <v>0.02</v>
      </c>
      <c r="B114" s="533" t="s">
        <v>607</v>
      </c>
      <c r="C114" s="696" t="s">
        <v>1061</v>
      </c>
      <c r="D114" s="383" t="s">
        <v>599</v>
      </c>
      <c r="E114" s="383" t="s">
        <v>895</v>
      </c>
      <c r="F114" s="83" t="s">
        <v>788</v>
      </c>
      <c r="G114" s="157">
        <v>0</v>
      </c>
      <c r="H114" s="157">
        <v>10000</v>
      </c>
      <c r="I114" s="157">
        <v>10000</v>
      </c>
      <c r="J114" s="157">
        <v>0</v>
      </c>
      <c r="K114" s="157">
        <v>10000</v>
      </c>
      <c r="L114" s="157">
        <v>10000</v>
      </c>
      <c r="M114" s="156"/>
      <c r="N114" s="156"/>
      <c r="O114" s="151"/>
      <c r="P114" s="155">
        <v>8520021</v>
      </c>
      <c r="Q114" s="155">
        <v>15600000</v>
      </c>
      <c r="R114" s="143">
        <f t="shared" si="3"/>
        <v>24120021</v>
      </c>
      <c r="S114" s="417"/>
    </row>
    <row r="115" spans="1:19" ht="123.75">
      <c r="A115" s="679"/>
      <c r="B115" s="680"/>
      <c r="C115" s="697"/>
      <c r="D115" s="383" t="s">
        <v>600</v>
      </c>
      <c r="E115" s="383" t="s">
        <v>896</v>
      </c>
      <c r="F115" s="83" t="s">
        <v>744</v>
      </c>
      <c r="G115" s="157">
        <v>0</v>
      </c>
      <c r="H115" s="157">
        <v>6000</v>
      </c>
      <c r="I115" s="157">
        <f>3000</f>
        <v>3000</v>
      </c>
      <c r="J115" s="157">
        <v>1000</v>
      </c>
      <c r="K115" s="157">
        <v>3000</v>
      </c>
      <c r="L115" s="157">
        <v>3000</v>
      </c>
      <c r="M115" s="156"/>
      <c r="N115" s="156"/>
      <c r="O115" s="151"/>
      <c r="P115" s="155"/>
      <c r="Q115" s="155">
        <v>955000</v>
      </c>
      <c r="R115" s="143">
        <f t="shared" si="3"/>
        <v>955000</v>
      </c>
      <c r="S115" s="417" t="s">
        <v>601</v>
      </c>
    </row>
    <row r="116" spans="1:19" ht="114" customHeight="1">
      <c r="A116" s="679"/>
      <c r="B116" s="680"/>
      <c r="C116" s="697"/>
      <c r="D116" s="383" t="s">
        <v>602</v>
      </c>
      <c r="E116" s="383" t="s">
        <v>603</v>
      </c>
      <c r="F116" s="83" t="s">
        <v>788</v>
      </c>
      <c r="G116" s="157">
        <v>0</v>
      </c>
      <c r="H116" s="157">
        <f>I116+3000</f>
        <v>11596</v>
      </c>
      <c r="I116" s="157">
        <f>L116</f>
        <v>8596</v>
      </c>
      <c r="J116" s="157">
        <f>6676+(550+300)+480+40+250</f>
        <v>8296</v>
      </c>
      <c r="K116" s="157">
        <f>J116+300</f>
        <v>8596</v>
      </c>
      <c r="L116" s="157">
        <f>K116</f>
        <v>8596</v>
      </c>
      <c r="M116" s="156"/>
      <c r="N116" s="156"/>
      <c r="O116" s="151"/>
      <c r="P116" s="155">
        <v>771000</v>
      </c>
      <c r="Q116" s="151"/>
      <c r="R116" s="198">
        <f t="shared" si="3"/>
        <v>771000</v>
      </c>
      <c r="S116" s="417" t="s">
        <v>852</v>
      </c>
    </row>
    <row r="117" spans="1:19" ht="67.5">
      <c r="A117" s="679"/>
      <c r="B117" s="680"/>
      <c r="C117" s="697"/>
      <c r="D117" s="383" t="s">
        <v>604</v>
      </c>
      <c r="E117" s="383" t="s">
        <v>805</v>
      </c>
      <c r="F117" s="83" t="s">
        <v>788</v>
      </c>
      <c r="G117" s="157">
        <v>0</v>
      </c>
      <c r="H117" s="157">
        <v>300</v>
      </c>
      <c r="I117" s="157">
        <v>300</v>
      </c>
      <c r="J117" s="157">
        <v>0</v>
      </c>
      <c r="K117" s="157">
        <v>300</v>
      </c>
      <c r="L117" s="157">
        <v>300</v>
      </c>
      <c r="M117" s="156"/>
      <c r="N117" s="156"/>
      <c r="O117" s="151"/>
      <c r="P117" s="170">
        <v>816000</v>
      </c>
      <c r="Q117" s="151"/>
      <c r="R117" s="198">
        <f t="shared" si="3"/>
        <v>816000</v>
      </c>
      <c r="S117" s="417" t="s">
        <v>605</v>
      </c>
    </row>
    <row r="118" spans="1:19" ht="49.5" customHeight="1">
      <c r="A118" s="679"/>
      <c r="B118" s="534"/>
      <c r="C118" s="697"/>
      <c r="D118" s="383" t="s">
        <v>549</v>
      </c>
      <c r="E118" s="383" t="s">
        <v>606</v>
      </c>
      <c r="F118" s="383" t="s">
        <v>1062</v>
      </c>
      <c r="G118" s="157">
        <v>0</v>
      </c>
      <c r="H118" s="157">
        <v>4</v>
      </c>
      <c r="I118" s="157">
        <v>4</v>
      </c>
      <c r="J118" s="157">
        <v>0</v>
      </c>
      <c r="K118" s="157">
        <v>4</v>
      </c>
      <c r="L118" s="157">
        <v>4</v>
      </c>
      <c r="M118" s="156"/>
      <c r="N118" s="156"/>
      <c r="O118" s="151"/>
      <c r="P118" s="155"/>
      <c r="Q118" s="170">
        <v>500000</v>
      </c>
      <c r="R118" s="198">
        <f t="shared" si="3"/>
        <v>500000</v>
      </c>
      <c r="S118" s="417" t="s">
        <v>550</v>
      </c>
    </row>
    <row r="119" spans="1:19" s="446" customFormat="1" ht="11.25">
      <c r="A119" s="359"/>
      <c r="B119" s="357"/>
      <c r="C119" s="357"/>
      <c r="D119" s="360"/>
      <c r="E119" s="360"/>
      <c r="F119" s="360"/>
      <c r="G119" s="360"/>
      <c r="H119" s="360"/>
      <c r="I119" s="360"/>
      <c r="J119" s="360"/>
      <c r="K119" s="360"/>
      <c r="L119" s="360"/>
      <c r="M119" s="360"/>
      <c r="N119" s="360"/>
      <c r="O119" s="361">
        <f>SUM(O109:O118)</f>
        <v>1164000</v>
      </c>
      <c r="P119" s="361">
        <f>SUM(P109:P118)</f>
        <v>14207021</v>
      </c>
      <c r="Q119" s="361">
        <f>SUM(Q109:Q118)</f>
        <v>17055000</v>
      </c>
      <c r="R119" s="361">
        <f>SUM(R109:R118)</f>
        <v>32426021</v>
      </c>
      <c r="S119" s="442"/>
    </row>
    <row r="120" spans="1:19" s="446" customFormat="1" ht="11.25">
      <c r="A120" s="315">
        <f>SUM(A17:A21)+SUM(A27:A38)+SUM(A45:A51)+SUM(A57:A63)+SUM(A69:A88)+SUM(A94:A102)+SUM(A109:A118)</f>
        <v>0.2</v>
      </c>
      <c r="B120" s="158">
        <f>COUNTA(B17:B21,B27:B38,B45:B51,B57:B62,B69:B88,B94:B102,B109:B118)</f>
        <v>30</v>
      </c>
      <c r="C120" s="158"/>
      <c r="D120" s="159"/>
      <c r="E120" s="159"/>
      <c r="F120" s="159"/>
      <c r="G120" s="159"/>
      <c r="H120" s="159"/>
      <c r="I120" s="159"/>
      <c r="J120" s="159"/>
      <c r="K120" s="159"/>
      <c r="L120" s="159"/>
      <c r="M120" s="159"/>
      <c r="N120" s="159"/>
      <c r="O120" s="160">
        <f>O119+O103+O89+O63+O52+O39+O22</f>
        <v>9207171</v>
      </c>
      <c r="P120" s="160">
        <f>P119+P103+P89+P63+P52+P39+P22</f>
        <v>16675021</v>
      </c>
      <c r="Q120" s="160">
        <f>Q119+Q103+Q89+Q63+Q52+Q39+Q22</f>
        <v>20791198.05</v>
      </c>
      <c r="R120" s="160">
        <f>R119+R103+R89+R63+R52+R39+R22</f>
        <v>46673390.05</v>
      </c>
      <c r="S120" s="445"/>
    </row>
    <row r="121" ht="11.25">
      <c r="A121" s="298"/>
    </row>
    <row r="122" ht="11.25">
      <c r="Q122" s="161"/>
    </row>
  </sheetData>
  <sheetProtection password="CBF1" sheet="1"/>
  <mergeCells count="94">
    <mergeCell ref="A104:A105"/>
    <mergeCell ref="B104:B105"/>
    <mergeCell ref="O94:O95"/>
    <mergeCell ref="P94:P95"/>
    <mergeCell ref="Q94:Q95"/>
    <mergeCell ref="R94:R95"/>
    <mergeCell ref="B100:B101"/>
    <mergeCell ref="C100:C101"/>
    <mergeCell ref="A97:A98"/>
    <mergeCell ref="B97:B98"/>
    <mergeCell ref="B109:B113"/>
    <mergeCell ref="A109:A113"/>
    <mergeCell ref="S27:S33"/>
    <mergeCell ref="A114:A118"/>
    <mergeCell ref="B114:B118"/>
    <mergeCell ref="C114:C118"/>
    <mergeCell ref="C57:C59"/>
    <mergeCell ref="A57:A59"/>
    <mergeCell ref="B57:B59"/>
    <mergeCell ref="A100:A101"/>
    <mergeCell ref="A94:A96"/>
    <mergeCell ref="B94:B96"/>
    <mergeCell ref="C94:C96"/>
    <mergeCell ref="A82:A84"/>
    <mergeCell ref="A85:A87"/>
    <mergeCell ref="A1:A3"/>
    <mergeCell ref="B1:O3"/>
    <mergeCell ref="A14:A15"/>
    <mergeCell ref="B14:B15"/>
    <mergeCell ref="C14:C15"/>
    <mergeCell ref="K7:K8"/>
    <mergeCell ref="A27:A33"/>
    <mergeCell ref="R1:S2"/>
    <mergeCell ref="R3:S3"/>
    <mergeCell ref="A7:A8"/>
    <mergeCell ref="B7:B8"/>
    <mergeCell ref="C7:C8"/>
    <mergeCell ref="M7:N7"/>
    <mergeCell ref="O7:R7"/>
    <mergeCell ref="S7:S8"/>
    <mergeCell ref="L7:L8"/>
    <mergeCell ref="I7:I8"/>
    <mergeCell ref="A34:A35"/>
    <mergeCell ref="G7:G8"/>
    <mergeCell ref="A11:A12"/>
    <mergeCell ref="B11:B12"/>
    <mergeCell ref="B34:B35"/>
    <mergeCell ref="B27:B33"/>
    <mergeCell ref="C27:C33"/>
    <mergeCell ref="F7:F8"/>
    <mergeCell ref="O57:O59"/>
    <mergeCell ref="C34:C35"/>
    <mergeCell ref="C36:C37"/>
    <mergeCell ref="C42:C43"/>
    <mergeCell ref="E7:E8"/>
    <mergeCell ref="D42:D43"/>
    <mergeCell ref="J7:J8"/>
    <mergeCell ref="H7:H8"/>
    <mergeCell ref="D7:D8"/>
    <mergeCell ref="D14:D15"/>
    <mergeCell ref="A36:A37"/>
    <mergeCell ref="B36:B37"/>
    <mergeCell ref="A42:A43"/>
    <mergeCell ref="B42:B43"/>
    <mergeCell ref="A45:A48"/>
    <mergeCell ref="B45:B48"/>
    <mergeCell ref="P57:P59"/>
    <mergeCell ref="Q57:Q59"/>
    <mergeCell ref="R57:R59"/>
    <mergeCell ref="S45:S48"/>
    <mergeCell ref="C97:C98"/>
    <mergeCell ref="C45:C48"/>
    <mergeCell ref="O69:O72"/>
    <mergeCell ref="P69:P72"/>
    <mergeCell ref="D66:D67"/>
    <mergeCell ref="S57:S59"/>
    <mergeCell ref="S71:S72"/>
    <mergeCell ref="A73:A76"/>
    <mergeCell ref="B73:B76"/>
    <mergeCell ref="C73:C76"/>
    <mergeCell ref="A77:A81"/>
    <mergeCell ref="B77:B81"/>
    <mergeCell ref="C77:C81"/>
    <mergeCell ref="Q69:Q72"/>
    <mergeCell ref="R69:R72"/>
    <mergeCell ref="A69:A72"/>
    <mergeCell ref="A66:A67"/>
    <mergeCell ref="B69:B72"/>
    <mergeCell ref="C69:C72"/>
    <mergeCell ref="B66:B67"/>
    <mergeCell ref="C66:C67"/>
    <mergeCell ref="C85:C87"/>
    <mergeCell ref="B82:B84"/>
    <mergeCell ref="B85:B87"/>
  </mergeCells>
  <printOptions horizontalCentered="1"/>
  <pageMargins left="0.7086614173228347" right="0.7086614173228347" top="1.0236220472440944" bottom="0.7480314960629921" header="0.31496062992125984" footer="0.31496062992125984"/>
  <pageSetup horizontalDpi="600" verticalDpi="600" orientation="landscape" paperSize="121" scale="59" r:id="rId4"/>
  <rowBreaks count="11" manualBreakCount="11">
    <brk id="16" max="18" man="1"/>
    <brk id="22" max="18" man="1"/>
    <brk id="33" max="18" man="1"/>
    <brk id="44" max="18" man="1"/>
    <brk id="56" max="18" man="1"/>
    <brk id="63" max="18" man="1"/>
    <brk id="81" max="18" man="1"/>
    <brk id="93" max="18" man="1"/>
    <brk id="103" max="18" man="1"/>
    <brk id="110" max="18" man="1"/>
    <brk id="113"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myvasquez</dc:creator>
  <cp:keywords/>
  <dc:description/>
  <cp:lastModifiedBy>myvasquez</cp:lastModifiedBy>
  <cp:lastPrinted>2011-08-10T14:38:22Z</cp:lastPrinted>
  <dcterms:created xsi:type="dcterms:W3CDTF">2010-04-29T18:55:32Z</dcterms:created>
  <dcterms:modified xsi:type="dcterms:W3CDTF">2011-12-23T16:30:56Z</dcterms:modified>
  <cp:category/>
  <cp:version/>
  <cp:contentType/>
  <cp:contentStatus/>
</cp:coreProperties>
</file>